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Questa_cartella_di_lavoro"/>
  <bookViews>
    <workbookView xWindow="0" yWindow="0" windowWidth="28800" windowHeight="12180" tabRatio="901" activeTab="0"/>
  </bookViews>
  <sheets>
    <sheet name="Sommario" sheetId="1" r:id="rId1"/>
    <sheet name="Tabella Analisi" sheetId="2" r:id="rId2"/>
    <sheet name="Tab 1" sheetId="3" r:id="rId3"/>
    <sheet name="Tab 2" sheetId="4" r:id="rId4"/>
    <sheet name="Tab 3" sheetId="5" r:id="rId5"/>
    <sheet name="Tab 4" sheetId="6" r:id="rId6"/>
    <sheet name="Tab 5" sheetId="7" r:id="rId7"/>
    <sheet name="Tab_Riepilogo" sheetId="8" r:id="rId8"/>
    <sheet name="Popolazione" sheetId="9" state="hidden" r:id="rId9"/>
    <sheet name="Dati" sheetId="10" state="hidden" r:id="rId10"/>
    <sheet name="Elenco Distretti" sheetId="11" r:id="rId11"/>
  </sheets>
  <externalReferences>
    <externalReference r:id="rId14"/>
  </externalReferences>
  <definedNames>
    <definedName name="_ftn1" localSheetId="1">'Tabella Analisi'!#REF!</definedName>
    <definedName name="_ftn2" localSheetId="3">'Tab 2'!#REF!</definedName>
    <definedName name="_ftn2" localSheetId="4">'Tab 3'!#REF!</definedName>
    <definedName name="_ftn2" localSheetId="5">'Tab 4'!#REF!</definedName>
    <definedName name="_ftn2" localSheetId="6">'Tab 5'!#REF!</definedName>
    <definedName name="_ftnref1" localSheetId="1">'Tabella Analisi'!#REF!</definedName>
    <definedName name="_ftnref2" localSheetId="3">'Tab 2'!#REF!</definedName>
    <definedName name="_ftnref2" localSheetId="4">'Tab 3'!#REF!</definedName>
    <definedName name="_ftnref2" localSheetId="5">'Tab 4'!#REF!</definedName>
    <definedName name="_ftnref2" localSheetId="6">'Tab 5'!#REF!</definedName>
    <definedName name="_xlfn.IFERROR" hidden="1">#NAME?</definedName>
    <definedName name="ins" localSheetId="2">#REF!</definedName>
    <definedName name="ins">#REF!</definedName>
    <definedName name="inserisci" localSheetId="2">#REF!</definedName>
    <definedName name="inserisci">#REF!</definedName>
    <definedName name="Si_No" localSheetId="2">'[1]Tab_03_1_2_3'!#REF!</definedName>
    <definedName name="Si_No">#REF!</definedName>
    <definedName name="Ultimo_aggiornamento" localSheetId="2">data</definedName>
    <definedName name="Ultimo_aggiornamento" localSheetId="3">data</definedName>
    <definedName name="Ultimo_aggiornamento" localSheetId="4">data</definedName>
    <definedName name="Ultimo_aggiornamento" localSheetId="5">data</definedName>
    <definedName name="Ultimo_aggiornamento" localSheetId="6">data</definedName>
    <definedName name="Ultimo_aggiornamento">data</definedName>
  </definedNames>
  <calcPr fullCalcOnLoad="1"/>
</workbook>
</file>

<file path=xl/sharedStrings.xml><?xml version="1.0" encoding="utf-8"?>
<sst xmlns="http://schemas.openxmlformats.org/spreadsheetml/2006/main" count="555" uniqueCount="362">
  <si>
    <t>Ambito territoriale:</t>
  </si>
  <si>
    <t>Sostengo socioeducativo domiciliare o territoriale</t>
  </si>
  <si>
    <t>Assistenza domiciliare socioassistenziale e servizi di prossimità</t>
  </si>
  <si>
    <t>Servizio di mediazione culturale</t>
  </si>
  <si>
    <t>TOTALE</t>
  </si>
  <si>
    <t>AZIONI</t>
  </si>
  <si>
    <t>%</t>
  </si>
  <si>
    <t>Data</t>
  </si>
  <si>
    <t>A tempo indeterminato</t>
  </si>
  <si>
    <t>A tempo determinato</t>
  </si>
  <si>
    <t>Collaborazione (P.IVA, occasionale)</t>
  </si>
  <si>
    <t>Al 31.12.2020</t>
  </si>
  <si>
    <t>Ambito tematico PUC</t>
  </si>
  <si>
    <t>Modalità di erogazione</t>
  </si>
  <si>
    <t>Sociale</t>
  </si>
  <si>
    <t>Culturale</t>
  </si>
  <si>
    <t>Artistico</t>
  </si>
  <si>
    <t>Ambiente</t>
  </si>
  <si>
    <t>Formativo</t>
  </si>
  <si>
    <t>Tutela dei beni comuni</t>
  </si>
  <si>
    <t>Diretta</t>
  </si>
  <si>
    <t>Indiretta pubblica</t>
  </si>
  <si>
    <t>Denominazione sistema informativo</t>
  </si>
  <si>
    <t>Dati raccolti dal sistema</t>
  </si>
  <si>
    <t>Assistenti sociali</t>
  </si>
  <si>
    <t>Amministrativi</t>
  </si>
  <si>
    <t>TIPO DI INTERVENTO</t>
  </si>
  <si>
    <t>Tirocini di inclusione sociale</t>
  </si>
  <si>
    <t>Sostegno alla genitorialità e servizio di mediazione familiare</t>
  </si>
  <si>
    <t>Voci di costo</t>
  </si>
  <si>
    <t xml:space="preserve">Assistenti sociali </t>
  </si>
  <si>
    <t xml:space="preserve">Formazione </t>
  </si>
  <si>
    <t xml:space="preserve">Costi di trasporto </t>
  </si>
  <si>
    <t xml:space="preserve">Beni strumentali </t>
  </si>
  <si>
    <t>Altro (es. affitto di locali…)</t>
  </si>
  <si>
    <t>[1] FTE: Full Time Equivalent, ovvero valore rapportato ad un occupato a tempo pieno di 36 ore settimanali (due persone con part time a 18 ore equivalgono ad un FTE)</t>
  </si>
  <si>
    <t>Importo QSFP</t>
  </si>
  <si>
    <t>N° beneficiari RdC che si prevede di coinvolgere</t>
  </si>
  <si>
    <t>Importo QSFP 2021</t>
  </si>
  <si>
    <t>Totale assistenti sociali equivalenti a tempo pieno (FTE[1]) impiegati per tipo di contratto</t>
  </si>
  <si>
    <t xml:space="preserve">Somministrazione di lavoro interinale </t>
  </si>
  <si>
    <t>di cui a valere sul PON Inclusione</t>
  </si>
  <si>
    <t>di cui personale a valere sulla QSFP</t>
  </si>
  <si>
    <t>Avviso 3/2016</t>
  </si>
  <si>
    <t>Avviso 1/2019</t>
  </si>
  <si>
    <t>QSFP18</t>
  </si>
  <si>
    <t>QSFP19</t>
  </si>
  <si>
    <t>Al 31.12.2017</t>
  </si>
  <si>
    <t>Al 31.12.2018</t>
  </si>
  <si>
    <t>Al 31.12.2019</t>
  </si>
  <si>
    <t xml:space="preserve">Al 31.12.2021 </t>
  </si>
  <si>
    <t>Al 31.12.2024 (previsione)</t>
  </si>
  <si>
    <t>Beni strumentali (PC, tablet, notebook)</t>
  </si>
  <si>
    <t>Totale</t>
  </si>
  <si>
    <t>QSFP21</t>
  </si>
  <si>
    <t>Al 31.12.2025 (previsione)</t>
  </si>
  <si>
    <t>Al 31.12.2022</t>
  </si>
  <si>
    <t xml:space="preserve">Al 31.12.2023 </t>
  </si>
  <si>
    <t>Tipo di costo (UCS/Reale)</t>
  </si>
  <si>
    <t>Ore settimanali complessive destinate al segretariato sociale</t>
  </si>
  <si>
    <t>Durata</t>
  </si>
  <si>
    <t>N. Risorse Umane</t>
  </si>
  <si>
    <t>Costo orario lordo                  (a)</t>
  </si>
  <si>
    <t>Ore settimanali complessive (somma ore di tutte le figure)                                    (b)</t>
  </si>
  <si>
    <t>N. settimane complessive (max 52)                                   (c)</t>
  </si>
  <si>
    <t>Importo QSFP 2021                (a x b x c)</t>
  </si>
  <si>
    <t xml:space="preserve">Psicologo </t>
  </si>
  <si>
    <t>Sociologo</t>
  </si>
  <si>
    <t xml:space="preserve">Educatore </t>
  </si>
  <si>
    <t>Altra figura:</t>
  </si>
  <si>
    <t>Gli Assistenti sociali previsti sono gli stessi di cui all'Azione 1 (potenziamento sevizio sociale professionale) ? SI//NO)</t>
  </si>
  <si>
    <t>Se si, non compilare la riga Assistenti Sociali della tabella 5.1</t>
  </si>
  <si>
    <t xml:space="preserve">          Voci di costo </t>
  </si>
  <si>
    <t xml:space="preserve">            Importo QSFP 2019</t>
  </si>
  <si>
    <t xml:space="preserve">RC Terzi </t>
  </si>
  <si>
    <t xml:space="preserve">Rimborso spese pasto e trasporto </t>
  </si>
  <si>
    <t xml:space="preserve">Tutoraggio </t>
  </si>
  <si>
    <t xml:space="preserve">Coordinamento e supervisione </t>
  </si>
  <si>
    <t xml:space="preserve">Oneri Terzo Settore </t>
  </si>
  <si>
    <t>Numero nuclei caricati su GePI per l'attivazione e la gestione del PaIS</t>
  </si>
  <si>
    <t>Tipologi contrattatuale</t>
  </si>
  <si>
    <t>Numero nuclei beneficiari la cui presa in carico è stata avviata</t>
  </si>
  <si>
    <t>Percentuale nuclei beneficiari la cui presa in carico è stata avviata sul totale dei nuclei beneficiari caricati su GePI per l'attivazione e la gestione del PaIS</t>
  </si>
  <si>
    <t>D01_AGRIGENTO</t>
  </si>
  <si>
    <t>D02_BIVONA</t>
  </si>
  <si>
    <t>D03_CANICATTÌ</t>
  </si>
  <si>
    <t>D04_CASTELTERMINI</t>
  </si>
  <si>
    <t>D05_LICATA</t>
  </si>
  <si>
    <t>D06_RIBERA</t>
  </si>
  <si>
    <t>D07_SCIACCA</t>
  </si>
  <si>
    <t>D08_CALTANISSETTA</t>
  </si>
  <si>
    <t>D09_GELA</t>
  </si>
  <si>
    <t>D10_MUSSOMELI</t>
  </si>
  <si>
    <t>D11_SAN CATALDO</t>
  </si>
  <si>
    <t>D12_ADRANO</t>
  </si>
  <si>
    <t>D13_CALTAGIRONE</t>
  </si>
  <si>
    <t>D14_ACIREALE</t>
  </si>
  <si>
    <t>D15_BRONTE</t>
  </si>
  <si>
    <t>D16_CATANIA</t>
  </si>
  <si>
    <t>D17_GIARRE</t>
  </si>
  <si>
    <t>D18_PATERNÒ</t>
  </si>
  <si>
    <t>D19_GRAVINA DI CATANIA</t>
  </si>
  <si>
    <t>D20_PALAGONIA</t>
  </si>
  <si>
    <t>D21_AGIRA</t>
  </si>
  <si>
    <t>D22_ENNA</t>
  </si>
  <si>
    <t>D23_NICOSIA</t>
  </si>
  <si>
    <t>D24_PIAZZA ARMERINA</t>
  </si>
  <si>
    <t>D25_LIPARI</t>
  </si>
  <si>
    <t>D26_MESSINA</t>
  </si>
  <si>
    <t>D27_MILAZZO</t>
  </si>
  <si>
    <t>D28_BARCELLONA POZZO DI G.</t>
  </si>
  <si>
    <t>D29_MISTRETTA</t>
  </si>
  <si>
    <t>D30_PATTI</t>
  </si>
  <si>
    <t>D31_SANT'AGATA DI M.</t>
  </si>
  <si>
    <t>D32_TAORMINA</t>
  </si>
  <si>
    <t>D33_CEFALÙ</t>
  </si>
  <si>
    <t>D34_CARINI</t>
  </si>
  <si>
    <t>D35_PETRALIA SOTTANA</t>
  </si>
  <si>
    <t>D36_MISILMERI</t>
  </si>
  <si>
    <t>D37_TERMINI IMERESE</t>
  </si>
  <si>
    <t>D38_LERCARA FRIDDI</t>
  </si>
  <si>
    <t>D39_BAGHERIA</t>
  </si>
  <si>
    <t>D40_CORLEONE</t>
  </si>
  <si>
    <t>D41_PARTINICO</t>
  </si>
  <si>
    <t>D42_PALERMO</t>
  </si>
  <si>
    <t>D43_VITTORIA</t>
  </si>
  <si>
    <t>D44_RAGUSA</t>
  </si>
  <si>
    <t>D45_MODICA</t>
  </si>
  <si>
    <t>D46_NOTO</t>
  </si>
  <si>
    <t>D47_AUGUSTA</t>
  </si>
  <si>
    <t>D48_SIRACUSA</t>
  </si>
  <si>
    <t>D49_LENTINI</t>
  </si>
  <si>
    <t>D50_TRAPANI</t>
  </si>
  <si>
    <t>D51_PANTELLERIA</t>
  </si>
  <si>
    <t>D52_MARSALA</t>
  </si>
  <si>
    <t>D53_MAZARA DEL VALLO</t>
  </si>
  <si>
    <t>D54_CASTELVETRANO</t>
  </si>
  <si>
    <t>D55_ALCAMO</t>
  </si>
  <si>
    <t>SELEZIONA</t>
  </si>
  <si>
    <t>D01</t>
  </si>
  <si>
    <t>D02</t>
  </si>
  <si>
    <t>D03</t>
  </si>
  <si>
    <t>D04</t>
  </si>
  <si>
    <t>D05</t>
  </si>
  <si>
    <t>D06</t>
  </si>
  <si>
    <t>D07</t>
  </si>
  <si>
    <t>D08</t>
  </si>
  <si>
    <t>D09</t>
  </si>
  <si>
    <t>D10</t>
  </si>
  <si>
    <t>D11</t>
  </si>
  <si>
    <t>D12</t>
  </si>
  <si>
    <t>D13</t>
  </si>
  <si>
    <t>D14</t>
  </si>
  <si>
    <t>D15</t>
  </si>
  <si>
    <t>D16</t>
  </si>
  <si>
    <t>D17</t>
  </si>
  <si>
    <t>D18</t>
  </si>
  <si>
    <t>D19</t>
  </si>
  <si>
    <t>D20</t>
  </si>
  <si>
    <t>D21</t>
  </si>
  <si>
    <t>D22</t>
  </si>
  <si>
    <t>D23</t>
  </si>
  <si>
    <t>D24</t>
  </si>
  <si>
    <t>D25</t>
  </si>
  <si>
    <t>D26</t>
  </si>
  <si>
    <t>D27</t>
  </si>
  <si>
    <t>D28</t>
  </si>
  <si>
    <t>D29</t>
  </si>
  <si>
    <t>D30</t>
  </si>
  <si>
    <t>D31</t>
  </si>
  <si>
    <t>D32</t>
  </si>
  <si>
    <t>D33</t>
  </si>
  <si>
    <t>D34</t>
  </si>
  <si>
    <t>D35</t>
  </si>
  <si>
    <t>D36</t>
  </si>
  <si>
    <t>D37</t>
  </si>
  <si>
    <t>D38</t>
  </si>
  <si>
    <t>D39</t>
  </si>
  <si>
    <t>D40</t>
  </si>
  <si>
    <t>D41</t>
  </si>
  <si>
    <t>D42</t>
  </si>
  <si>
    <t>D43</t>
  </si>
  <si>
    <t>D44</t>
  </si>
  <si>
    <t>D45</t>
  </si>
  <si>
    <t>D46</t>
  </si>
  <si>
    <t>D47</t>
  </si>
  <si>
    <t>D48</t>
  </si>
  <si>
    <t>D49</t>
  </si>
  <si>
    <t>D50</t>
  </si>
  <si>
    <t>D51</t>
  </si>
  <si>
    <t>D52</t>
  </si>
  <si>
    <t>D53</t>
  </si>
  <si>
    <t>D54</t>
  </si>
  <si>
    <t>D55</t>
  </si>
  <si>
    <t>Numero nuclei beneficiari presenti nell'ambito (totale)</t>
  </si>
  <si>
    <t>POPOLAZIONE DISTRETTO</t>
  </si>
  <si>
    <t>Rapporto AS/ 5.000 abitanti</t>
  </si>
  <si>
    <t>N. settimane complessive                                    (c)</t>
  </si>
  <si>
    <t>Durata contratto (mesi)</t>
  </si>
  <si>
    <r>
      <t>1.</t>
    </r>
    <r>
      <rPr>
        <sz val="12"/>
        <color indexed="8"/>
        <rFont val="Times New Roman"/>
        <family val="1"/>
      </rPr>
      <t xml:space="preserve">       </t>
    </r>
    <r>
      <rPr>
        <sz val="12"/>
        <color indexed="8"/>
        <rFont val="Calibri"/>
        <family val="2"/>
      </rPr>
      <t>Potenziamento del Servizio Sociale Professionale</t>
    </r>
  </si>
  <si>
    <r>
      <t>2.</t>
    </r>
    <r>
      <rPr>
        <sz val="12"/>
        <color indexed="8"/>
        <rFont val="Times New Roman"/>
        <family val="1"/>
      </rPr>
      <t xml:space="preserve">       </t>
    </r>
    <r>
      <rPr>
        <sz val="12"/>
        <color indexed="8"/>
        <rFont val="Calibri"/>
        <family val="2"/>
      </rPr>
      <t>Rafforzamento dei servizi per l’inclusione</t>
    </r>
  </si>
  <si>
    <r>
      <t>3.</t>
    </r>
    <r>
      <rPr>
        <sz val="12"/>
        <color indexed="8"/>
        <rFont val="Times New Roman"/>
        <family val="1"/>
      </rPr>
      <t xml:space="preserve">       </t>
    </r>
    <r>
      <rPr>
        <sz val="12"/>
        <color indexed="8"/>
        <rFont val="Calibri"/>
        <family val="2"/>
      </rPr>
      <t>Servizi di segretariato sociale</t>
    </r>
  </si>
  <si>
    <r>
      <t>4.</t>
    </r>
    <r>
      <rPr>
        <sz val="12"/>
        <color indexed="8"/>
        <rFont val="Times New Roman"/>
        <family val="1"/>
      </rPr>
      <t xml:space="preserve">       </t>
    </r>
    <r>
      <rPr>
        <sz val="12"/>
        <color indexed="8"/>
        <rFont val="Calibri"/>
        <family val="2"/>
      </rPr>
      <t>Sistemi informativi</t>
    </r>
  </si>
  <si>
    <r>
      <t>5.</t>
    </r>
    <r>
      <rPr>
        <sz val="12"/>
        <color indexed="8"/>
        <rFont val="Times New Roman"/>
        <family val="1"/>
      </rPr>
      <t xml:space="preserve">       </t>
    </r>
    <r>
      <rPr>
        <sz val="12"/>
        <color indexed="8"/>
        <rFont val="Calibri"/>
        <family val="2"/>
      </rPr>
      <t>PUC – Progetti Utili alla Collettività</t>
    </r>
  </si>
  <si>
    <t xml:space="preserve">Azione 1: Rafforzamento del Servizio sociale professionale </t>
  </si>
  <si>
    <t xml:space="preserve">Azione 2: Interventi e servizi di inclusione </t>
  </si>
  <si>
    <t xml:space="preserve">Azione 3: Segretariato sociale </t>
  </si>
  <si>
    <t xml:space="preserve">Azione 4: Sistemi informativi </t>
  </si>
  <si>
    <t xml:space="preserve">Azione 5: Progetti Utili alla Collettività PUC </t>
  </si>
  <si>
    <t>Ammontare previsto:</t>
  </si>
  <si>
    <t>Inserire n° progetti per ambito</t>
  </si>
  <si>
    <t>Indiretta Privata</t>
  </si>
  <si>
    <t>Cooprogettazione</t>
  </si>
  <si>
    <t>Tabella 2.1 - Interventi e servizi di inclusione da sostenere con la QSFP 2021</t>
  </si>
  <si>
    <t>Tabella 2.2 – Dettaglio calcolo costi personale supporto amministrativo</t>
  </si>
  <si>
    <t>Tabella 3.1 – Servizi di segretariato sociale per la promozione e diffusione delle misure di contrasto alla povertà da sostenere con la QSFP 2021</t>
  </si>
  <si>
    <t>Tabella 3.2 – Servizi di segretariato sociale per la promozione e diffusione delle misure di contrasto alla povertà da sostenere con la QSFP 2021</t>
  </si>
  <si>
    <t>Tabella 4.1 - Sistemi informativi adeguati tramite la QSFP 2021</t>
  </si>
  <si>
    <t>Tabella 5.1 – PUC da sostenere con la QSFP 2021</t>
  </si>
  <si>
    <t>Tabella 5.2 – PUC da sostenere con la QSFP 2021</t>
  </si>
  <si>
    <t>*visite mediche ai fini della sicurezza sui luoghi di lavoro, ex D. Lgs. 81/2008 – rimborsabili su QSFP solo quelle obbligatoriamente previste dalla normativa (a titolo esemplificativo: movimentazione manuale dei carichi - art. 168; utilizzo videoterminali – art. 176; rumore – art. 196; vibrazioni – art. 204). Si ricorda che l’attivazione di progetti utili alla collettività ed il conseguente utilizzo da parte dei Comuni dei beneficiari di reddito di cittadinanza nei progetti medesimo devono essere contemplati nel Documento di Valutazione dei Rischi (DVR), in quanto anche i “volontari” rientrano a pieno titolo nell’articolo 21 del D. Lgs. 81/2008 e ss.mm.ii., ai sensi dell’articolo 13 bis del citato D. Lgs. 81/2008; formazione di base sulla sicurezza – obbligatoria solo in alcuni casi, in particolare nel caso di presenza di altri lavoratori dipendenti;</t>
  </si>
  <si>
    <t xml:space="preserve">QSFP ANNUALITÀ 2021 </t>
  </si>
  <si>
    <t>PIANO DI ATTUAZIONE LOCALE (PAL) REGIONE SICILIANA</t>
  </si>
  <si>
    <t>Tabella 1.1 - Dotazione e rapporto su abitanti a livello di Ambito territoriale a fine anno</t>
  </si>
  <si>
    <t>Tabella 1.2 – Dettaglio costi per il Potenziamento Servizio sociale professionale a valere sulla QSFP 2021</t>
  </si>
  <si>
    <r>
      <t xml:space="preserve">Descrizione dell’azione di adeguamento sistemi informativi: </t>
    </r>
    <r>
      <rPr>
        <sz val="12"/>
        <color indexed="10"/>
        <rFont val="Calibri"/>
        <family val="2"/>
      </rPr>
      <t>[Compilare se si ritiene utile fornire elementi ulteriori sull’azione programmata]</t>
    </r>
  </si>
  <si>
    <t>Visite mediche*</t>
  </si>
  <si>
    <t xml:space="preserve">      Importo (€)</t>
  </si>
  <si>
    <t>Riepilogativo Programmazione Risorse QSFP 2021</t>
  </si>
  <si>
    <t>menù a tendina</t>
  </si>
  <si>
    <t>Seleziona modalità di erogazione</t>
  </si>
  <si>
    <t>SOMMARIO</t>
  </si>
  <si>
    <t>Programmazione della Quota Servizi Fondo Povertà (QSFP) 2021</t>
  </si>
  <si>
    <t>Tab 1 – Azione 1: Rafforzamento del Servizio sociale professionale dell’Ambito Sociale Territoriale/del Distretto Sociosanitario.</t>
  </si>
  <si>
    <t xml:space="preserve">Tab 2 –  Azione 2: Interventi e servizi di inclusione </t>
  </si>
  <si>
    <t xml:space="preserve">Tab 4 – Azione 4: Sistemi informativi </t>
  </si>
  <si>
    <t xml:space="preserve">Tab 5 – Azione 5: PUC </t>
  </si>
  <si>
    <t>Tab Analisi – Indicatori domanda sociale</t>
  </si>
  <si>
    <t>Tab Riepilogo – Riepilogo programmazione risorse</t>
  </si>
  <si>
    <t>Analisi di contesto a supporto dell’elaborazione degli interventi Tab 2</t>
  </si>
  <si>
    <t>Tab 3 –  Azione 3: Programmazione Servizi di segretariato sociale</t>
  </si>
  <si>
    <t xml:space="preserve">Tabella Analisi – Indicatori Domanda Sociale </t>
  </si>
  <si>
    <t>Indicatori</t>
  </si>
  <si>
    <t>ATS</t>
  </si>
  <si>
    <t>Comune capofila</t>
  </si>
  <si>
    <t>Comune di Agrigento</t>
  </si>
  <si>
    <t>Comune di Bivona</t>
  </si>
  <si>
    <t>Comune di Canicattì</t>
  </si>
  <si>
    <t>Comune di Casteltermini</t>
  </si>
  <si>
    <t>Comune di Licata</t>
  </si>
  <si>
    <t>Comune di Ribera</t>
  </si>
  <si>
    <t>Comune di Sciacca</t>
  </si>
  <si>
    <t>Comune di Caltanissetta</t>
  </si>
  <si>
    <t>Comune di Gela</t>
  </si>
  <si>
    <t>Comune di Mussomeli</t>
  </si>
  <si>
    <t>Comune di San Cataldo</t>
  </si>
  <si>
    <t>Comune di Adrano</t>
  </si>
  <si>
    <t>Comune di Caltagirone</t>
  </si>
  <si>
    <t>Comune di Acireale</t>
  </si>
  <si>
    <t>Comune di Bronte</t>
  </si>
  <si>
    <t>Comune di Catania</t>
  </si>
  <si>
    <t>Comune di Giarre</t>
  </si>
  <si>
    <t>Comune di Paternò</t>
  </si>
  <si>
    <t>Comune di Gravina Di Catania</t>
  </si>
  <si>
    <t>Comune di Palagonia</t>
  </si>
  <si>
    <t>Comune di Agira</t>
  </si>
  <si>
    <t>Comune di Enna</t>
  </si>
  <si>
    <t>Comune di Nicosia</t>
  </si>
  <si>
    <t>Comune di Piazza Armerina</t>
  </si>
  <si>
    <t>Comune di Lipari</t>
  </si>
  <si>
    <t>Comune di Messina</t>
  </si>
  <si>
    <t>Comune di Milazzo</t>
  </si>
  <si>
    <t>Comune di Barcellona Pozzo Di Gotto</t>
  </si>
  <si>
    <t>Comune di Mistretta</t>
  </si>
  <si>
    <t>Comune di Patti</t>
  </si>
  <si>
    <t>Comune di Sant'Agata Di Militello</t>
  </si>
  <si>
    <t>Comune di Taormina</t>
  </si>
  <si>
    <t>Comune di Cefalù</t>
  </si>
  <si>
    <t>Comune di Carini</t>
  </si>
  <si>
    <t>Comune di Petralia Sottana</t>
  </si>
  <si>
    <t>Comune di Misilmeri</t>
  </si>
  <si>
    <t>Comune di Termini Imrese</t>
  </si>
  <si>
    <t>Comune di Lercara Friddi</t>
  </si>
  <si>
    <t>Comune di Bagheria</t>
  </si>
  <si>
    <t>Comune di Corleone</t>
  </si>
  <si>
    <t>Comune di Partinico</t>
  </si>
  <si>
    <t>Comune di Palermo</t>
  </si>
  <si>
    <t>Comune di Vittoria</t>
  </si>
  <si>
    <t>Comune di Ragusa</t>
  </si>
  <si>
    <t>Comune di Modica</t>
  </si>
  <si>
    <t>Comune di Noto</t>
  </si>
  <si>
    <t>Comune di Augusta</t>
  </si>
  <si>
    <t>Comune di Siracusa</t>
  </si>
  <si>
    <t>Comune di Lentini</t>
  </si>
  <si>
    <t>Comune di Trapani</t>
  </si>
  <si>
    <t>Comune di Pantelleria</t>
  </si>
  <si>
    <t>Comune di Marsala</t>
  </si>
  <si>
    <t>Comune di Mazara Del Vallo</t>
  </si>
  <si>
    <t>Comune di Castelvetrano</t>
  </si>
  <si>
    <t>Comune di Alcamo</t>
  </si>
  <si>
    <t>Combo</t>
  </si>
  <si>
    <t>Popolazione Ambito al 31.01.2023</t>
  </si>
  <si>
    <t>La risorsa svolgerà anche attività di segretariato sociale ? (indicare SI/NO)</t>
  </si>
  <si>
    <t>N. unità previste per tipologia contrattuale</t>
  </si>
  <si>
    <t>Tabella 1.3 – Dettaglio calcolo costi personale assistenti sociali per unità a valere sulla QSFP 2021</t>
  </si>
  <si>
    <t>&lt;-- Il costo delle AS deve corrispondere a quello complessivo della tabella 1.3 sottoriportata</t>
  </si>
  <si>
    <t>Ore settimanali complessive (somma ore di tutte le unità)                                    (b)</t>
  </si>
  <si>
    <t>Supporto Amministrativo (compilare dettaglio tabella 2.2)</t>
  </si>
  <si>
    <t>Equipe Multidisciplinare (compilare dettaglio tabella 2.3)</t>
  </si>
  <si>
    <t>Rafforzamento orario di personale proprio</t>
  </si>
  <si>
    <r>
      <t>Servizio di pronto intervento sociale (PIS) -</t>
    </r>
    <r>
      <rPr>
        <sz val="12"/>
        <color indexed="10"/>
        <rFont val="Calibri"/>
        <family val="2"/>
      </rPr>
      <t xml:space="preserve"> 5 % del valore del fondo</t>
    </r>
  </si>
  <si>
    <t>Altro</t>
  </si>
  <si>
    <t>Data inizio orientiva       ( es. 01/05/2023)</t>
  </si>
  <si>
    <t>Data fine orientativa             ( es. 01/05/2024)</t>
  </si>
  <si>
    <t>Ammontare QSFP21</t>
  </si>
  <si>
    <t>Totale Programmato</t>
  </si>
  <si>
    <t>Totale non programmato</t>
  </si>
  <si>
    <t>QSFP20</t>
  </si>
  <si>
    <t>Tabella 2.3 – Dettaglio calcolo costi equipe multidisciplinare</t>
  </si>
  <si>
    <t>Unità</t>
  </si>
  <si>
    <t>Di cui (2): Nuclei familiari con AP completata indirizzati ai Centri per l'Impiego (Esito A)</t>
  </si>
  <si>
    <t>Di cui (1): Nuclei familiari con AP completata indirizzati al Patto semplificato (Esito B)</t>
  </si>
  <si>
    <t>Di cui (4): Nuclei familiari con AP completata indirizzati al Quadro di analisi approfondito (Esito C)</t>
  </si>
  <si>
    <t>Di cui (3): Nuclei familiari con AP completata indirizzati ai Servizi specialistici (Esito D)</t>
  </si>
  <si>
    <t>Nuclei familiari con Patto per l’Inclusione Sociale firmato</t>
  </si>
  <si>
    <t xml:space="preserve">Di cui (1): Nuclei familiari con Patto semplificato </t>
  </si>
  <si>
    <t>Di cui (2): Nuclei familiari con Patto complesso</t>
  </si>
  <si>
    <t>Numero Nuclei familiari con Patto per l’Inclusione Sociale firmato</t>
  </si>
  <si>
    <t>Percentuale nuclei beneficiari con Patto complesso sul totale dei patti firmati</t>
  </si>
  <si>
    <t>Percentuale nuclei beneficiari con Patto semplificato sul totale dei patti firmati</t>
  </si>
  <si>
    <t>Percentuale Esito A sul totale delle AP completate</t>
  </si>
  <si>
    <t>Percentuale Esito B sul totale delle AP completate</t>
  </si>
  <si>
    <t>Percentuale Esito C sul totale delle AP completate</t>
  </si>
  <si>
    <t>Percentuale Esito D sul totale delle AP completate</t>
  </si>
  <si>
    <t>Numero Nuclei familiari con analisi preliminari completate</t>
  </si>
  <si>
    <t xml:space="preserve">di cui: Numero Nuclei familiari con Patto semplificato </t>
  </si>
  <si>
    <t xml:space="preserve">di cui: Numero Nuclei beneficiari con Patto complesso </t>
  </si>
  <si>
    <t>Di cui (5): Nuclei familiari con AP avviata e completata dai case managers con chiusura del caso per esclusione (priva di esito)</t>
  </si>
  <si>
    <t>Percentuale priva di esito per esclusione</t>
  </si>
  <si>
    <t>Percentuale Nuclei familiari con analisi preliminari completate sul totale dei nuclei beneficiari caricati su GePI per l'attivazione e la gestione del PaIS</t>
  </si>
  <si>
    <t>Regione</t>
  </si>
  <si>
    <t>Nuclei familiari RdC nel territorio (totale)</t>
  </si>
  <si>
    <t xml:space="preserve">Nuclei familiari caricati su GePI per l'attivazione e la gestione del PaIS* </t>
  </si>
  <si>
    <t>Nuclei familiari la cui presa in carico è stata avviata</t>
  </si>
  <si>
    <t>Nuclei familiari con analisi preliminare (AP) completata</t>
  </si>
  <si>
    <t>Percentuale prive di esito per chiusura per esclusione</t>
  </si>
  <si>
    <t xml:space="preserve">% Patto semplificato </t>
  </si>
  <si>
    <t>% Patto complesso</t>
  </si>
  <si>
    <t>Numero Nuclei familiari con AP completata indirizzati ai Centri per l'Impiego (Esito A)</t>
  </si>
  <si>
    <t>Numero Nuclei familiari con AP completata indirizzati al Patto semplificato (Esito B)</t>
  </si>
  <si>
    <t>Numero Nuclei familiari con AP completata indirizzati al Quadro di analisi approfondito (Esito C)</t>
  </si>
  <si>
    <t>Numero Nuclei familiari con AP completata indirizzati ai Servizi specialistici (Esito D)</t>
  </si>
  <si>
    <t>Nuclei familiari con AP avviata e completata dai case managers con chiusura del caso per esclusione (priva di esito)</t>
  </si>
  <si>
    <t>&lt; SELEZIONARE PROPRIO AMBITO</t>
  </si>
  <si>
    <r>
      <t xml:space="preserve">TOTALE complessivo </t>
    </r>
    <r>
      <rPr>
        <b/>
        <sz val="10"/>
        <color indexed="10"/>
        <rFont val="Calibri"/>
        <family val="2"/>
      </rPr>
      <t>(non compilare)</t>
    </r>
  </si>
  <si>
    <t>compilazione automatica</t>
  </si>
  <si>
    <t>Solo beneficiari misura</t>
  </si>
  <si>
    <r>
      <t xml:space="preserve">Dato aggregato acquisito da GEPI al 08.05.2023                          </t>
    </r>
    <r>
      <rPr>
        <b/>
        <i/>
        <sz val="9"/>
        <color indexed="10"/>
        <rFont val="Calibri"/>
        <family val="2"/>
      </rPr>
      <t>(valori automatizzati, non compilare)</t>
    </r>
  </si>
  <si>
    <r>
      <t xml:space="preserve">Seleziona modalità di erogazione                </t>
    </r>
    <r>
      <rPr>
        <i/>
        <sz val="12"/>
        <rFont val="Calibri"/>
        <family val="2"/>
      </rPr>
      <t xml:space="preserve"> </t>
    </r>
    <r>
      <rPr>
        <b/>
        <i/>
        <sz val="9"/>
        <color indexed="10"/>
        <rFont val="Calibri"/>
        <family val="2"/>
      </rPr>
      <t>(utilizza menù a tendina)</t>
    </r>
  </si>
  <si>
    <r>
      <t xml:space="preserve">Numero di destinatari previsti              </t>
    </r>
    <r>
      <rPr>
        <b/>
        <i/>
        <sz val="10"/>
        <color indexed="10"/>
        <rFont val="Calibri"/>
        <family val="2"/>
      </rPr>
      <t>(solo per le righe da 6 a 10)</t>
    </r>
  </si>
  <si>
    <r>
      <t xml:space="preserve">Seleziona tipologia contrattatuale                 </t>
    </r>
    <r>
      <rPr>
        <b/>
        <i/>
        <sz val="10"/>
        <color indexed="10"/>
        <rFont val="Calibri"/>
        <family val="2"/>
      </rPr>
      <t>(utilizza menù a tendina)</t>
    </r>
  </si>
  <si>
    <r>
      <t xml:space="preserve">Seleziona Tipologia contrattatuale                 </t>
    </r>
    <r>
      <rPr>
        <b/>
        <sz val="10"/>
        <color indexed="10"/>
        <rFont val="Calibri"/>
        <family val="2"/>
      </rPr>
      <t xml:space="preserve"> (</t>
    </r>
    <r>
      <rPr>
        <b/>
        <i/>
        <sz val="10"/>
        <color indexed="10"/>
        <rFont val="Calibri"/>
        <family val="2"/>
      </rPr>
      <t>utilizza menù a tendina)</t>
    </r>
  </si>
</sst>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_-[$€-410]\ * #,##0.00_-;\-[$€-410]\ * #,##0.00_-;_-[$€-410]\ * &quot;-&quot;??_-;_-@_-"/>
    <numFmt numFmtId="181" formatCode="0.0%"/>
    <numFmt numFmtId="182" formatCode="dd/mm/yy;@"/>
    <numFmt numFmtId="183" formatCode="_ * #,##0_ ;_ * \-#,##0_ ;_ * &quot;-&quot;??_ ;_ @_ "/>
  </numFmts>
  <fonts count="92">
    <font>
      <sz val="11"/>
      <color theme="1"/>
      <name val="Calibri"/>
      <family val="2"/>
    </font>
    <font>
      <sz val="11"/>
      <color indexed="8"/>
      <name val="Calibri"/>
      <family val="2"/>
    </font>
    <font>
      <sz val="12"/>
      <color indexed="8"/>
      <name val="Calibri"/>
      <family val="2"/>
    </font>
    <font>
      <sz val="8"/>
      <name val="Calibri"/>
      <family val="2"/>
    </font>
    <font>
      <sz val="9"/>
      <name val="Calibri"/>
      <family val="2"/>
    </font>
    <font>
      <sz val="12"/>
      <color indexed="10"/>
      <name val="Calibri"/>
      <family val="2"/>
    </font>
    <font>
      <i/>
      <sz val="12"/>
      <name val="Calibri"/>
      <family val="2"/>
    </font>
    <font>
      <sz val="12"/>
      <color indexed="8"/>
      <name val="Times New Roman"/>
      <family val="1"/>
    </font>
    <font>
      <b/>
      <sz val="12"/>
      <name val="Calibri"/>
      <family val="2"/>
    </font>
    <font>
      <sz val="12"/>
      <name val="Calibri"/>
      <family val="2"/>
    </font>
    <font>
      <b/>
      <sz val="14"/>
      <name val="Calibri"/>
      <family val="2"/>
    </font>
    <font>
      <b/>
      <sz val="10"/>
      <color indexed="10"/>
      <name val="Calibri"/>
      <family val="2"/>
    </font>
    <font>
      <b/>
      <i/>
      <sz val="10"/>
      <color indexed="10"/>
      <name val="Calibri"/>
      <family val="2"/>
    </font>
    <font>
      <b/>
      <i/>
      <sz val="9"/>
      <color indexed="10"/>
      <name val="Calibri"/>
      <family val="2"/>
    </font>
    <font>
      <b/>
      <sz val="11"/>
      <color indexed="52"/>
      <name val="Calibri"/>
      <family val="2"/>
    </font>
    <font>
      <sz val="11"/>
      <color indexed="52"/>
      <name val="Calibri"/>
      <family val="2"/>
    </font>
    <font>
      <b/>
      <sz val="11"/>
      <color indexed="9"/>
      <name val="Calibri"/>
      <family val="2"/>
    </font>
    <font>
      <u val="single"/>
      <sz val="11"/>
      <color indexed="30"/>
      <name val="Calibri"/>
      <family val="2"/>
    </font>
    <font>
      <u val="single"/>
      <sz val="11"/>
      <color indexed="25"/>
      <name val="Calibri"/>
      <family val="2"/>
    </font>
    <font>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20"/>
      <name val="Calibri"/>
      <family val="2"/>
    </font>
    <font>
      <sz val="11"/>
      <color indexed="17"/>
      <name val="Calibri"/>
      <family val="2"/>
    </font>
    <font>
      <b/>
      <sz val="11"/>
      <color indexed="62"/>
      <name val="Calibri"/>
      <family val="2"/>
    </font>
    <font>
      <sz val="8"/>
      <color indexed="8"/>
      <name val="Calibri"/>
      <family val="2"/>
    </font>
    <font>
      <sz val="9"/>
      <color indexed="8"/>
      <name val="Calibri"/>
      <family val="2"/>
    </font>
    <font>
      <b/>
      <sz val="12"/>
      <color indexed="8"/>
      <name val="Calibri"/>
      <family val="2"/>
    </font>
    <font>
      <b/>
      <sz val="14"/>
      <color indexed="62"/>
      <name val="Calibri"/>
      <family val="2"/>
    </font>
    <font>
      <b/>
      <sz val="12"/>
      <color indexed="10"/>
      <name val="Calibri"/>
      <family val="2"/>
    </font>
    <font>
      <b/>
      <sz val="12"/>
      <color indexed="9"/>
      <name val="Calibri"/>
      <family val="2"/>
    </font>
    <font>
      <sz val="12"/>
      <color indexed="9"/>
      <name val="Calibri"/>
      <family val="2"/>
    </font>
    <font>
      <u val="single"/>
      <sz val="12"/>
      <name val="Calibri"/>
      <family val="2"/>
    </font>
    <font>
      <sz val="12"/>
      <color indexed="8"/>
      <name val="Calibri Light"/>
      <family val="2"/>
    </font>
    <font>
      <i/>
      <sz val="12"/>
      <color indexed="8"/>
      <name val="Calibri"/>
      <family val="2"/>
    </font>
    <font>
      <b/>
      <i/>
      <sz val="12"/>
      <color indexed="8"/>
      <name val="Calibri"/>
      <family val="2"/>
    </font>
    <font>
      <b/>
      <sz val="12"/>
      <color indexed="8"/>
      <name val="Calibri Light"/>
      <family val="2"/>
    </font>
    <font>
      <b/>
      <sz val="8"/>
      <color indexed="9"/>
      <name val="Calibri"/>
      <family val="2"/>
    </font>
    <font>
      <b/>
      <sz val="8"/>
      <color indexed="10"/>
      <name val="Calibri"/>
      <family val="2"/>
    </font>
    <font>
      <b/>
      <sz val="11"/>
      <color indexed="10"/>
      <name val="Calibri"/>
      <family val="2"/>
    </font>
    <font>
      <b/>
      <sz val="14"/>
      <color indexed="8"/>
      <name val="Calibri"/>
      <family val="2"/>
    </font>
    <font>
      <b/>
      <i/>
      <sz val="11"/>
      <color indexed="10"/>
      <name val="Calibri"/>
      <family val="2"/>
    </font>
    <font>
      <sz val="11"/>
      <name val="Calibr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u val="single"/>
      <sz val="11"/>
      <color theme="11"/>
      <name val="Calibri"/>
      <family val="2"/>
    </font>
    <font>
      <sz val="11"/>
      <color theme="0"/>
      <name val="Calibri"/>
      <family val="2"/>
    </font>
    <font>
      <sz val="11"/>
      <color rgb="FF3F3F76"/>
      <name val="Calibri"/>
      <family val="2"/>
    </font>
    <font>
      <sz val="11"/>
      <color rgb="FF9C5700"/>
      <name val="Calibri"/>
      <family val="2"/>
    </font>
    <font>
      <sz val="12"/>
      <color theme="1"/>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1"/>
      <color rgb="FF2F5496"/>
      <name val="Calibri"/>
      <family val="2"/>
    </font>
    <font>
      <sz val="11"/>
      <color rgb="FF2F5496"/>
      <name val="Calibri"/>
      <family val="2"/>
    </font>
    <font>
      <sz val="8"/>
      <color theme="1"/>
      <name val="Calibri"/>
      <family val="2"/>
    </font>
    <font>
      <sz val="9"/>
      <color rgb="FF000000"/>
      <name val="Calibri"/>
      <family val="2"/>
    </font>
    <font>
      <b/>
      <sz val="12"/>
      <color theme="1"/>
      <name val="Calibri"/>
      <family val="2"/>
    </font>
    <font>
      <b/>
      <sz val="14"/>
      <color rgb="FF2F5496"/>
      <name val="Calibri"/>
      <family val="2"/>
    </font>
    <font>
      <b/>
      <sz val="12"/>
      <color rgb="FFFF0000"/>
      <name val="Calibri"/>
      <family val="2"/>
    </font>
    <font>
      <b/>
      <sz val="12"/>
      <color rgb="FFFFFFFF"/>
      <name val="Calibri"/>
      <family val="2"/>
    </font>
    <font>
      <sz val="12"/>
      <color rgb="FF000000"/>
      <name val="Calibri"/>
      <family val="2"/>
    </font>
    <font>
      <b/>
      <sz val="12"/>
      <color rgb="FF000000"/>
      <name val="Calibri"/>
      <family val="2"/>
    </font>
    <font>
      <sz val="12"/>
      <color rgb="FFFF0000"/>
      <name val="Calibri"/>
      <family val="2"/>
    </font>
    <font>
      <sz val="12"/>
      <color rgb="FFFFFFFF"/>
      <name val="Calibri"/>
      <family val="2"/>
    </font>
    <font>
      <sz val="12"/>
      <color theme="1"/>
      <name val="Calibri Light"/>
      <family val="2"/>
    </font>
    <font>
      <i/>
      <sz val="12"/>
      <color rgb="FF000000"/>
      <name val="Calibri"/>
      <family val="2"/>
    </font>
    <font>
      <b/>
      <i/>
      <sz val="12"/>
      <color theme="1"/>
      <name val="Calibri"/>
      <family val="2"/>
    </font>
    <font>
      <b/>
      <sz val="12"/>
      <color theme="1"/>
      <name val="Calibri Light"/>
      <family val="2"/>
    </font>
    <font>
      <i/>
      <sz val="12"/>
      <color theme="1"/>
      <name val="Calibri"/>
      <family val="2"/>
    </font>
    <font>
      <b/>
      <sz val="8"/>
      <color rgb="FFFFFFFF"/>
      <name val="Calibri"/>
      <family val="2"/>
    </font>
    <font>
      <b/>
      <sz val="8"/>
      <color rgb="FFFF0000"/>
      <name val="Calibri"/>
      <family val="2"/>
    </font>
    <font>
      <b/>
      <sz val="11"/>
      <color rgb="FFFF0000"/>
      <name val="Calibri"/>
      <family val="2"/>
    </font>
    <font>
      <b/>
      <sz val="14"/>
      <color theme="1"/>
      <name val="Calibri"/>
      <family val="2"/>
    </font>
    <font>
      <b/>
      <i/>
      <sz val="11"/>
      <color rgb="FFFF000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EEEEEE"/>
        <bgColor indexed="64"/>
      </patternFill>
    </fill>
    <fill>
      <patternFill patternType="solid">
        <fgColor rgb="FFFFFFFF"/>
        <bgColor indexed="64"/>
      </patternFill>
    </fill>
    <fill>
      <patternFill patternType="solid">
        <fgColor theme="0"/>
        <bgColor indexed="64"/>
      </patternFill>
    </fill>
    <fill>
      <patternFill patternType="solid">
        <fgColor rgb="FFD9E2F3"/>
        <bgColor indexed="64"/>
      </patternFill>
    </fill>
    <fill>
      <patternFill patternType="solid">
        <fgColor theme="5" tint="-0.24997000396251678"/>
        <bgColor indexed="64"/>
      </patternFill>
    </fill>
    <fill>
      <patternFill patternType="solid">
        <fgColor rgb="FFFFFF00"/>
        <bgColor indexed="64"/>
      </patternFill>
    </fill>
    <fill>
      <patternFill patternType="solid">
        <fgColor theme="2" tint="-0.09996999800205231"/>
        <bgColor indexed="64"/>
      </patternFill>
    </fill>
    <fill>
      <patternFill patternType="solid">
        <fgColor rgb="FFFFC000"/>
        <bgColor indexed="64"/>
      </patternFill>
    </fill>
    <fill>
      <patternFill patternType="solid">
        <fgColor rgb="FF1F4E79"/>
        <bgColor indexed="64"/>
      </patternFill>
    </fill>
    <fill>
      <patternFill patternType="solid">
        <fgColor rgb="FF5C9CD4"/>
        <bgColor indexed="64"/>
      </patternFill>
    </fill>
    <fill>
      <patternFill patternType="lightUp">
        <bgColor theme="1"/>
      </patternFill>
    </fill>
    <fill>
      <patternFill patternType="lightUp">
        <bgColor theme="6" tint="-0.24997000396251678"/>
      </patternFill>
    </fill>
    <fill>
      <patternFill patternType="lightUp">
        <bgColor theme="5" tint="0.5999900102615356"/>
      </patternFill>
    </fill>
  </fills>
  <borders count="2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rgb="FFFFFFFF"/>
      </left>
      <right style="thin">
        <color rgb="FFFFFFFF"/>
      </right>
      <top style="thin">
        <color rgb="FFFFFFFF"/>
      </top>
      <bottom style="thin">
        <color rgb="FFFFFFFF"/>
      </bottom>
    </border>
    <border>
      <left style="thin">
        <color theme="3" tint="-0.24997000396251678"/>
      </left>
      <right style="thin">
        <color theme="3" tint="-0.24997000396251678"/>
      </right>
      <top style="thin">
        <color theme="3" tint="-0.24997000396251678"/>
      </top>
      <bottom style="thin">
        <color theme="3" tint="-0.24997000396251678"/>
      </bottom>
    </border>
    <border>
      <left/>
      <right style="thin">
        <color theme="3" tint="-0.24997000396251678"/>
      </right>
      <top/>
      <bottom/>
    </border>
    <border>
      <left style="thin">
        <color theme="3" tint="-0.24997000396251678"/>
      </left>
      <right/>
      <top/>
      <bottom style="thin">
        <color theme="3" tint="-0.24997000396251678"/>
      </bottom>
    </border>
    <border>
      <left/>
      <right style="thin">
        <color theme="3" tint="-0.24997000396251678"/>
      </right>
      <top/>
      <bottom style="thin">
        <color theme="3" tint="-0.24997000396251678"/>
      </bottom>
    </border>
    <border>
      <left style="thin">
        <color theme="3" tint="-0.24997000396251678"/>
      </left>
      <right/>
      <top/>
      <bottom/>
    </border>
    <border>
      <left style="thin">
        <color theme="3" tint="-0.24997000396251678"/>
      </left>
      <right/>
      <top style="thin">
        <color theme="3" tint="-0.24997000396251678"/>
      </top>
      <bottom/>
    </border>
    <border>
      <left/>
      <right style="thin">
        <color theme="3" tint="-0.24997000396251678"/>
      </right>
      <top style="thin">
        <color theme="3" tint="-0.24997000396251678"/>
      </top>
      <bottom/>
    </border>
    <border>
      <left style="thin">
        <color theme="3" tint="-0.24997000396251678"/>
      </left>
      <right style="thin">
        <color theme="3" tint="-0.24997000396251678"/>
      </right>
      <top style="thin">
        <color theme="3" tint="-0.24997000396251678"/>
      </top>
      <bottom/>
    </border>
    <border>
      <left style="thin"/>
      <right style="thin"/>
      <top style="thin"/>
      <bottom/>
    </border>
    <border>
      <left style="thin"/>
      <right/>
      <top style="thin"/>
      <bottom style="thin"/>
    </border>
    <border>
      <left/>
      <right style="thin"/>
      <top style="thin"/>
      <bottom style="thin"/>
    </border>
    <border>
      <left style="thin">
        <color theme="0"/>
      </left>
      <right style="thin">
        <color theme="0"/>
      </right>
      <top style="thin">
        <color theme="0"/>
      </top>
      <bottom style="thin">
        <color theme="0"/>
      </bottom>
    </border>
    <border>
      <left style="thin"/>
      <right/>
      <top style="thin"/>
      <bottom/>
    </border>
    <border>
      <left/>
      <right style="thin">
        <color theme="3" tint="-0.24997000396251678"/>
      </right>
      <top style="thin">
        <color theme="3" tint="-0.24997000396251678"/>
      </top>
      <bottom style="thin">
        <color theme="3" tint="-0.24997000396251678"/>
      </bottom>
    </border>
    <border>
      <left/>
      <right style="thin"/>
      <top style="thin"/>
      <bottom/>
    </border>
    <border>
      <left style="thin">
        <color theme="3" tint="-0.24997000396251678"/>
      </left>
      <right/>
      <top style="thin">
        <color theme="3" tint="-0.24997000396251678"/>
      </top>
      <bottom style="thin">
        <color theme="3" tint="-0.24997000396251678"/>
      </bottom>
    </border>
    <border>
      <left style="thin"/>
      <right/>
      <top/>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1" fillId="20" borderId="1" applyNumberFormat="0" applyAlignment="0" applyProtection="0"/>
    <xf numFmtId="0" fontId="52" fillId="0" borderId="2" applyNumberFormat="0" applyFill="0" applyAlignment="0" applyProtection="0"/>
    <xf numFmtId="0" fontId="53" fillId="21" borderId="3"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57" fillId="28" borderId="1"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0" fontId="58" fillId="29" borderId="0" applyNumberFormat="0" applyBorder="0" applyAlignment="0" applyProtection="0"/>
    <xf numFmtId="0" fontId="0" fillId="0" borderId="0">
      <alignment/>
      <protection/>
    </xf>
    <xf numFmtId="0" fontId="59" fillId="0" borderId="0">
      <alignment/>
      <protection/>
    </xf>
    <xf numFmtId="0" fontId="0" fillId="30" borderId="4" applyNumberFormat="0" applyFont="0" applyAlignment="0" applyProtection="0"/>
    <xf numFmtId="0" fontId="60" fillId="20" borderId="5"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66" fillId="0" borderId="8" applyNumberFormat="0" applyFill="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31" borderId="0" applyNumberFormat="0" applyBorder="0" applyAlignment="0" applyProtection="0"/>
    <xf numFmtId="0" fontId="69" fillId="32" borderId="0" applyNumberFormat="0" applyBorder="0" applyAlignment="0" applyProtection="0"/>
    <xf numFmtId="170" fontId="0" fillId="0" borderId="0" applyFont="0" applyFill="0" applyBorder="0" applyAlignment="0" applyProtection="0"/>
    <xf numFmtId="176" fontId="0" fillId="0" borderId="0" applyFont="0" applyFill="0" applyBorder="0" applyAlignment="0" applyProtection="0"/>
    <xf numFmtId="178" fontId="0" fillId="0" borderId="0" applyFont="0" applyFill="0" applyBorder="0" applyAlignment="0" applyProtection="0"/>
  </cellStyleXfs>
  <cellXfs count="173">
    <xf numFmtId="0" fontId="0" fillId="0" borderId="0" xfId="0" applyFont="1" applyAlignment="1">
      <alignment/>
    </xf>
    <xf numFmtId="0" fontId="70" fillId="0" borderId="0" xfId="0" applyFont="1" applyAlignment="1">
      <alignment horizontal="left" vertical="center"/>
    </xf>
    <xf numFmtId="0" fontId="67" fillId="0" borderId="0" xfId="0" applyFont="1" applyAlignment="1">
      <alignment/>
    </xf>
    <xf numFmtId="180" fontId="0" fillId="0" borderId="0" xfId="0" applyNumberFormat="1" applyAlignment="1">
      <alignment/>
    </xf>
    <xf numFmtId="0" fontId="71" fillId="0" borderId="0" xfId="0" applyFont="1" applyAlignment="1">
      <alignment vertical="center"/>
    </xf>
    <xf numFmtId="0" fontId="4" fillId="0" borderId="10" xfId="0" applyFont="1" applyBorder="1" applyAlignment="1">
      <alignment/>
    </xf>
    <xf numFmtId="4" fontId="0" fillId="0" borderId="0" xfId="0" applyNumberFormat="1" applyAlignment="1">
      <alignment/>
    </xf>
    <xf numFmtId="0" fontId="0" fillId="0" borderId="0" xfId="50" applyAlignment="1">
      <alignment horizontal="center" vertical="center"/>
      <protection/>
    </xf>
    <xf numFmtId="3" fontId="72" fillId="33" borderId="11" xfId="50" applyNumberFormat="1" applyFont="1" applyFill="1" applyBorder="1" applyAlignment="1">
      <alignment horizontal="center" vertical="top" wrapText="1"/>
      <protection/>
    </xf>
    <xf numFmtId="181" fontId="72" fillId="33" borderId="11" xfId="50" applyNumberFormat="1" applyFont="1" applyFill="1" applyBorder="1" applyAlignment="1">
      <alignment horizontal="center" vertical="top" wrapText="1"/>
      <protection/>
    </xf>
    <xf numFmtId="10" fontId="72" fillId="33" borderId="11" xfId="55" applyNumberFormat="1" applyFont="1" applyFill="1" applyBorder="1" applyAlignment="1">
      <alignment horizontal="center" vertical="top" wrapText="1"/>
    </xf>
    <xf numFmtId="0" fontId="0" fillId="0" borderId="0" xfId="50" applyAlignment="1">
      <alignment horizontal="center"/>
      <protection/>
    </xf>
    <xf numFmtId="3" fontId="72" fillId="34" borderId="11" xfId="50" applyNumberFormat="1" applyFont="1" applyFill="1" applyBorder="1" applyAlignment="1">
      <alignment horizontal="center" vertical="top" wrapText="1"/>
      <protection/>
    </xf>
    <xf numFmtId="181" fontId="72" fillId="34" borderId="11" xfId="50" applyNumberFormat="1" applyFont="1" applyFill="1" applyBorder="1" applyAlignment="1">
      <alignment horizontal="center" vertical="top" wrapText="1"/>
      <protection/>
    </xf>
    <xf numFmtId="0" fontId="73" fillId="0" borderId="10" xfId="0" applyFont="1" applyBorder="1" applyAlignment="1" applyProtection="1">
      <alignment vertical="center" wrapText="1"/>
      <protection locked="0"/>
    </xf>
    <xf numFmtId="0" fontId="67" fillId="0" borderId="10" xfId="0" applyFont="1" applyBorder="1" applyAlignment="1">
      <alignment/>
    </xf>
    <xf numFmtId="0" fontId="74" fillId="6" borderId="10" xfId="0" applyFont="1" applyFill="1" applyBorder="1" applyAlignment="1">
      <alignment vertical="center" wrapText="1"/>
    </xf>
    <xf numFmtId="0" fontId="74" fillId="6" borderId="10" xfId="0" applyFont="1" applyFill="1" applyBorder="1" applyAlignment="1">
      <alignment horizontal="center" vertical="center" wrapText="1"/>
    </xf>
    <xf numFmtId="0" fontId="59" fillId="35" borderId="10" xfId="0" applyFont="1" applyFill="1" applyBorder="1" applyAlignment="1">
      <alignment vertical="center" wrapText="1"/>
    </xf>
    <xf numFmtId="183" fontId="74" fillId="9" borderId="10" xfId="45" applyNumberFormat="1" applyFont="1" applyFill="1" applyBorder="1" applyAlignment="1">
      <alignment horizontal="center" vertical="center"/>
    </xf>
    <xf numFmtId="0" fontId="59" fillId="0" borderId="10" xfId="0" applyFont="1" applyBorder="1" applyAlignment="1">
      <alignment vertical="center" wrapText="1"/>
    </xf>
    <xf numFmtId="10" fontId="74" fillId="9" borderId="10" xfId="54" applyNumberFormat="1" applyFont="1" applyFill="1" applyBorder="1" applyAlignment="1">
      <alignment horizontal="right" vertical="center"/>
    </xf>
    <xf numFmtId="10" fontId="74" fillId="9" borderId="10" xfId="45" applyNumberFormat="1" applyFont="1" applyFill="1" applyBorder="1" applyAlignment="1">
      <alignment horizontal="right" vertical="center"/>
    </xf>
    <xf numFmtId="0" fontId="59" fillId="0" borderId="0" xfId="0" applyFont="1" applyAlignment="1">
      <alignment/>
    </xf>
    <xf numFmtId="0" fontId="59" fillId="0" borderId="0" xfId="0" applyFont="1" applyAlignment="1">
      <alignment horizontal="right"/>
    </xf>
    <xf numFmtId="0" fontId="75" fillId="0" borderId="0" xfId="0" applyFont="1" applyAlignment="1">
      <alignment horizontal="left" vertical="center"/>
    </xf>
    <xf numFmtId="0" fontId="59" fillId="0" borderId="10" xfId="0" applyFont="1" applyBorder="1" applyAlignment="1">
      <alignment horizontal="left" vertical="center" wrapText="1"/>
    </xf>
    <xf numFmtId="0" fontId="74" fillId="19" borderId="10" xfId="0" applyFont="1" applyFill="1" applyBorder="1" applyAlignment="1">
      <alignment horizontal="right" vertical="center" wrapText="1"/>
    </xf>
    <xf numFmtId="174" fontId="74" fillId="19" borderId="10" xfId="66" applyNumberFormat="1" applyFont="1" applyFill="1" applyBorder="1" applyAlignment="1">
      <alignment vertical="center"/>
    </xf>
    <xf numFmtId="10" fontId="74" fillId="19" borderId="10" xfId="54" applyNumberFormat="1" applyFont="1" applyFill="1" applyBorder="1" applyAlignment="1">
      <alignment vertical="center"/>
    </xf>
    <xf numFmtId="178" fontId="59" fillId="0" borderId="10" xfId="68" applyFont="1" applyBorder="1" applyAlignment="1" applyProtection="1">
      <alignment vertical="center" wrapText="1"/>
      <protection locked="0"/>
    </xf>
    <xf numFmtId="178" fontId="74" fillId="0" borderId="10" xfId="0" applyNumberFormat="1" applyFont="1" applyBorder="1" applyAlignment="1">
      <alignment vertical="center" wrapText="1"/>
    </xf>
    <xf numFmtId="0" fontId="59" fillId="0" borderId="0" xfId="0" applyFont="1" applyAlignment="1">
      <alignment/>
    </xf>
    <xf numFmtId="0" fontId="59" fillId="0" borderId="10" xfId="0" applyFont="1" applyBorder="1" applyAlignment="1">
      <alignment/>
    </xf>
    <xf numFmtId="0" fontId="76" fillId="0" borderId="0" xfId="0" applyFont="1" applyAlignment="1">
      <alignment/>
    </xf>
    <xf numFmtId="0" fontId="74" fillId="0" borderId="0" xfId="0" applyFont="1" applyAlignment="1">
      <alignment/>
    </xf>
    <xf numFmtId="0" fontId="9" fillId="0" borderId="0" xfId="0" applyFont="1" applyAlignment="1">
      <alignment/>
    </xf>
    <xf numFmtId="178" fontId="67" fillId="0" borderId="0" xfId="66" applyNumberFormat="1" applyFont="1" applyAlignment="1">
      <alignment vertical="center"/>
    </xf>
    <xf numFmtId="0" fontId="77" fillId="14" borderId="10" xfId="0" applyFont="1" applyFill="1" applyBorder="1" applyAlignment="1">
      <alignment horizontal="center" vertical="center" wrapText="1"/>
    </xf>
    <xf numFmtId="0" fontId="78" fillId="0" borderId="12" xfId="0" applyFont="1" applyBorder="1" applyAlignment="1" applyProtection="1">
      <alignment vertical="center" wrapText="1"/>
      <protection locked="0"/>
    </xf>
    <xf numFmtId="178" fontId="78" fillId="0" borderId="12" xfId="68" applyFont="1" applyBorder="1" applyAlignment="1" applyProtection="1">
      <alignment vertical="center" wrapText="1"/>
      <protection locked="0"/>
    </xf>
    <xf numFmtId="0" fontId="79" fillId="36" borderId="12" xfId="0" applyFont="1" applyFill="1" applyBorder="1" applyAlignment="1" applyProtection="1">
      <alignment vertical="center" wrapText="1"/>
      <protection locked="0"/>
    </xf>
    <xf numFmtId="0" fontId="78" fillId="0" borderId="12" xfId="0" applyFont="1" applyBorder="1" applyAlignment="1">
      <alignment vertical="center" wrapText="1"/>
    </xf>
    <xf numFmtId="178" fontId="78" fillId="6" borderId="12" xfId="68" applyFont="1" applyFill="1" applyBorder="1" applyAlignment="1" applyProtection="1">
      <alignment vertical="center" wrapText="1"/>
      <protection locked="0"/>
    </xf>
    <xf numFmtId="0" fontId="59" fillId="0" borderId="13" xfId="0" applyFont="1" applyBorder="1" applyAlignment="1">
      <alignment horizontal="left"/>
    </xf>
    <xf numFmtId="182" fontId="6" fillId="0" borderId="13" xfId="0" applyNumberFormat="1" applyFont="1" applyBorder="1" applyAlignment="1">
      <alignment horizontal="left" vertical="center"/>
    </xf>
    <xf numFmtId="0" fontId="59" fillId="0" borderId="14" xfId="0" applyFont="1" applyBorder="1" applyAlignment="1">
      <alignment/>
    </xf>
    <xf numFmtId="0" fontId="80" fillId="0" borderId="15" xfId="0" applyFont="1" applyBorder="1" applyAlignment="1">
      <alignment/>
    </xf>
    <xf numFmtId="178" fontId="8" fillId="2" borderId="13" xfId="66" applyNumberFormat="1" applyFont="1" applyFill="1" applyBorder="1" applyAlignment="1">
      <alignment horizontal="left"/>
    </xf>
    <xf numFmtId="0" fontId="59" fillId="0" borderId="16" xfId="0" applyFont="1" applyBorder="1" applyAlignment="1">
      <alignment horizontal="left"/>
    </xf>
    <xf numFmtId="0" fontId="59" fillId="0" borderId="17" xfId="0" applyFont="1" applyBorder="1" applyAlignment="1">
      <alignment horizontal="center"/>
    </xf>
    <xf numFmtId="0" fontId="59" fillId="0" borderId="16" xfId="0" applyFont="1" applyBorder="1" applyAlignment="1">
      <alignment horizontal="center"/>
    </xf>
    <xf numFmtId="0" fontId="78" fillId="0" borderId="12" xfId="0" applyFont="1" applyBorder="1" applyAlignment="1" applyProtection="1">
      <alignment vertical="center" wrapText="1"/>
      <protection locked="0"/>
    </xf>
    <xf numFmtId="178" fontId="78" fillId="0" borderId="12" xfId="68" applyFont="1" applyBorder="1" applyAlignment="1" applyProtection="1">
      <alignment vertical="center" wrapText="1"/>
      <protection locked="0"/>
    </xf>
    <xf numFmtId="0" fontId="9" fillId="2" borderId="12" xfId="0" applyFont="1" applyFill="1" applyBorder="1" applyAlignment="1" applyProtection="1">
      <alignment horizontal="center" vertical="center" wrapText="1"/>
      <protection locked="0"/>
    </xf>
    <xf numFmtId="0" fontId="81" fillId="37" borderId="12" xfId="0" applyFont="1" applyFill="1" applyBorder="1" applyAlignment="1" applyProtection="1">
      <alignment horizontal="center" vertical="center" wrapText="1"/>
      <protection locked="0"/>
    </xf>
    <xf numFmtId="0" fontId="40" fillId="2" borderId="12" xfId="36" applyFont="1" applyFill="1" applyBorder="1" applyAlignment="1" applyProtection="1">
      <alignment horizontal="center" vertical="center" wrapText="1"/>
      <protection locked="0"/>
    </xf>
    <xf numFmtId="0" fontId="59" fillId="0" borderId="12" xfId="0" applyFont="1" applyBorder="1" applyAlignment="1" applyProtection="1">
      <alignment vertical="center" wrapText="1"/>
      <protection locked="0"/>
    </xf>
    <xf numFmtId="179" fontId="59" fillId="9" borderId="12" xfId="47" applyFont="1" applyFill="1" applyBorder="1" applyAlignment="1" applyProtection="1">
      <alignment horizontal="left" vertical="center" wrapText="1"/>
      <protection/>
    </xf>
    <xf numFmtId="0" fontId="59" fillId="6" borderId="10" xfId="0" applyFont="1" applyFill="1" applyBorder="1" applyAlignment="1">
      <alignment horizontal="center" vertical="center" wrapText="1"/>
    </xf>
    <xf numFmtId="0" fontId="78" fillId="36" borderId="12" xfId="0" applyFont="1" applyFill="1" applyBorder="1" applyAlignment="1" applyProtection="1">
      <alignment horizontal="center" vertical="center" wrapText="1"/>
      <protection locked="0"/>
    </xf>
    <xf numFmtId="0" fontId="9" fillId="6" borderId="12" xfId="0" applyFont="1" applyFill="1" applyBorder="1" applyAlignment="1">
      <alignment horizontal="center" vertical="center" wrapText="1"/>
    </xf>
    <xf numFmtId="0" fontId="59" fillId="6" borderId="12" xfId="0" applyFont="1" applyFill="1" applyBorder="1" applyAlignment="1">
      <alignment vertical="center" wrapText="1"/>
    </xf>
    <xf numFmtId="0" fontId="59" fillId="0" borderId="12" xfId="0" applyFont="1" applyBorder="1" applyAlignment="1">
      <alignment vertical="center" wrapText="1"/>
    </xf>
    <xf numFmtId="0" fontId="59" fillId="9" borderId="12" xfId="0" applyFont="1" applyFill="1" applyBorder="1" applyAlignment="1">
      <alignment horizontal="right" vertical="center" wrapText="1"/>
    </xf>
    <xf numFmtId="0" fontId="82" fillId="0" borderId="12" xfId="0" applyFont="1" applyBorder="1" applyAlignment="1">
      <alignment horizontal="left" vertical="center" wrapText="1"/>
    </xf>
    <xf numFmtId="0" fontId="10" fillId="0" borderId="0" xfId="0" applyFont="1" applyAlignment="1">
      <alignment/>
    </xf>
    <xf numFmtId="0" fontId="10" fillId="0" borderId="0" xfId="0" applyFont="1" applyAlignment="1">
      <alignment horizontal="left" vertical="center"/>
    </xf>
    <xf numFmtId="0" fontId="8" fillId="0" borderId="0" xfId="0" applyFont="1" applyAlignment="1">
      <alignment horizontal="left" vertical="center" wrapText="1"/>
    </xf>
    <xf numFmtId="0" fontId="83" fillId="9" borderId="12" xfId="0" applyFont="1" applyFill="1" applyBorder="1" applyAlignment="1" applyProtection="1">
      <alignment horizontal="center" vertical="center" wrapText="1"/>
      <protection locked="0"/>
    </xf>
    <xf numFmtId="0" fontId="10" fillId="0" borderId="0" xfId="0" applyFont="1" applyAlignment="1">
      <alignment vertical="center"/>
    </xf>
    <xf numFmtId="0" fontId="0" fillId="38" borderId="0" xfId="0" applyFill="1" applyAlignment="1">
      <alignment horizontal="center"/>
    </xf>
    <xf numFmtId="179" fontId="0" fillId="0" borderId="0" xfId="45" applyFont="1" applyAlignment="1">
      <alignment/>
    </xf>
    <xf numFmtId="183" fontId="8" fillId="2" borderId="13" xfId="45" applyNumberFormat="1" applyFont="1" applyFill="1" applyBorder="1" applyAlignment="1">
      <alignment horizontal="left"/>
    </xf>
    <xf numFmtId="0" fontId="84" fillId="39" borderId="18" xfId="0" applyFont="1" applyFill="1" applyBorder="1" applyAlignment="1" applyProtection="1">
      <alignment horizontal="center" vertical="center"/>
      <protection locked="0"/>
    </xf>
    <xf numFmtId="0" fontId="59" fillId="9" borderId="12" xfId="0" applyFont="1" applyFill="1" applyBorder="1" applyAlignment="1">
      <alignment horizontal="center" vertical="center" wrapText="1"/>
    </xf>
    <xf numFmtId="178" fontId="74" fillId="9" borderId="10" xfId="0" applyNumberFormat="1" applyFont="1" applyFill="1" applyBorder="1" applyAlignment="1">
      <alignment vertical="center" wrapText="1"/>
    </xf>
    <xf numFmtId="0" fontId="9" fillId="2" borderId="12" xfId="0" applyFont="1" applyFill="1" applyBorder="1" applyAlignment="1" applyProtection="1">
      <alignment horizontal="center" vertical="center" wrapText="1"/>
      <protection locked="0"/>
    </xf>
    <xf numFmtId="0" fontId="9" fillId="2" borderId="12" xfId="0" applyFont="1" applyFill="1" applyBorder="1" applyAlignment="1">
      <alignment horizontal="center" vertical="center" wrapText="1"/>
    </xf>
    <xf numFmtId="0" fontId="74" fillId="0" borderId="10" xfId="0" applyFont="1" applyBorder="1" applyAlignment="1">
      <alignment horizontal="right" vertical="center" wrapText="1"/>
    </xf>
    <xf numFmtId="178" fontId="78" fillId="0" borderId="19" xfId="68" applyFont="1" applyBorder="1" applyAlignment="1" applyProtection="1">
      <alignment vertical="center" wrapText="1"/>
      <protection locked="0"/>
    </xf>
    <xf numFmtId="178" fontId="67" fillId="9" borderId="10" xfId="0" applyNumberFormat="1" applyFont="1" applyFill="1" applyBorder="1" applyAlignment="1">
      <alignment/>
    </xf>
    <xf numFmtId="0" fontId="78" fillId="11" borderId="12" xfId="0" applyFont="1" applyFill="1" applyBorder="1" applyAlignment="1" applyProtection="1">
      <alignment horizontal="center" vertical="center" wrapText="1"/>
      <protection locked="0"/>
    </xf>
    <xf numFmtId="183" fontId="8" fillId="9" borderId="12" xfId="45" applyNumberFormat="1" applyFont="1" applyFill="1" applyBorder="1" applyAlignment="1" applyProtection="1">
      <alignment horizontal="center" vertical="center" wrapText="1"/>
      <protection/>
    </xf>
    <xf numFmtId="0" fontId="78" fillId="9" borderId="12" xfId="0" applyFont="1" applyFill="1" applyBorder="1" applyAlignment="1">
      <alignment vertical="center" wrapText="1"/>
    </xf>
    <xf numFmtId="178" fontId="78" fillId="9" borderId="12" xfId="0" applyNumberFormat="1" applyFont="1" applyFill="1" applyBorder="1" applyAlignment="1">
      <alignment vertical="center" wrapText="1"/>
    </xf>
    <xf numFmtId="178" fontId="78" fillId="0" borderId="12" xfId="68" applyFont="1" applyFill="1" applyBorder="1" applyAlignment="1" applyProtection="1">
      <alignment vertical="center" wrapText="1"/>
      <protection locked="0"/>
    </xf>
    <xf numFmtId="178" fontId="78" fillId="0" borderId="12" xfId="0" applyNumberFormat="1" applyFont="1" applyBorder="1" applyAlignment="1" applyProtection="1">
      <alignment vertical="center" wrapText="1"/>
      <protection locked="0"/>
    </xf>
    <xf numFmtId="0" fontId="80" fillId="0" borderId="12" xfId="0" applyFont="1" applyBorder="1" applyAlignment="1" applyProtection="1">
      <alignment horizontal="center" vertical="center" wrapText="1"/>
      <protection locked="0"/>
    </xf>
    <xf numFmtId="0" fontId="59" fillId="0" borderId="12" xfId="0" applyFont="1" applyBorder="1" applyAlignment="1" applyProtection="1">
      <alignment horizontal="right" vertical="center" wrapText="1"/>
      <protection locked="0"/>
    </xf>
    <xf numFmtId="0" fontId="85" fillId="0" borderId="12" xfId="0" applyFont="1" applyBorder="1" applyAlignment="1">
      <alignment horizontal="right" vertical="center" wrapText="1"/>
    </xf>
    <xf numFmtId="0" fontId="86" fillId="9" borderId="10" xfId="0" applyFont="1" applyFill="1" applyBorder="1" applyAlignment="1">
      <alignment horizontal="center" vertical="center" wrapText="1"/>
    </xf>
    <xf numFmtId="14" fontId="78" fillId="0" borderId="12" xfId="0" applyNumberFormat="1" applyFont="1" applyBorder="1" applyAlignment="1" applyProtection="1">
      <alignment horizontal="center" vertical="center" wrapText="1"/>
      <protection locked="0"/>
    </xf>
    <xf numFmtId="0" fontId="9" fillId="6" borderId="10" xfId="0" applyFont="1" applyFill="1" applyBorder="1" applyAlignment="1">
      <alignment horizontal="center" vertical="center" wrapText="1"/>
    </xf>
    <xf numFmtId="178" fontId="78" fillId="9" borderId="12" xfId="0" applyNumberFormat="1" applyFont="1" applyFill="1" applyBorder="1" applyAlignment="1">
      <alignment horizontal="left" vertical="center" wrapText="1"/>
    </xf>
    <xf numFmtId="0" fontId="78" fillId="0" borderId="19" xfId="0" applyFont="1" applyBorder="1" applyAlignment="1" applyProtection="1">
      <alignment vertical="center" wrapText="1"/>
      <protection locked="0"/>
    </xf>
    <xf numFmtId="14" fontId="78" fillId="0" borderId="19" xfId="0" applyNumberFormat="1" applyFont="1" applyBorder="1" applyAlignment="1" applyProtection="1">
      <alignment horizontal="center" vertical="center" wrapText="1"/>
      <protection locked="0"/>
    </xf>
    <xf numFmtId="178" fontId="59" fillId="0" borderId="20" xfId="68" applyFont="1" applyBorder="1" applyAlignment="1" applyProtection="1">
      <alignment vertical="center" wrapText="1"/>
      <protection locked="0"/>
    </xf>
    <xf numFmtId="0" fontId="0" fillId="9" borderId="10" xfId="0" applyFill="1" applyBorder="1" applyAlignment="1">
      <alignment/>
    </xf>
    <xf numFmtId="178" fontId="74" fillId="6" borderId="10" xfId="0" applyNumberFormat="1" applyFont="1" applyFill="1" applyBorder="1" applyAlignment="1">
      <alignment horizontal="center" vertical="center" wrapText="1"/>
    </xf>
    <xf numFmtId="0" fontId="74" fillId="40" borderId="10" xfId="0" applyFont="1" applyFill="1" applyBorder="1" applyAlignment="1">
      <alignment horizontal="right" vertical="center" wrapText="1"/>
    </xf>
    <xf numFmtId="178" fontId="67" fillId="40" borderId="10" xfId="0" applyNumberFormat="1" applyFont="1" applyFill="1" applyBorder="1" applyAlignment="1">
      <alignment/>
    </xf>
    <xf numFmtId="10" fontId="67" fillId="40" borderId="10" xfId="54" applyNumberFormat="1" applyFont="1" applyFill="1" applyBorder="1" applyAlignment="1">
      <alignment/>
    </xf>
    <xf numFmtId="178" fontId="79" fillId="9" borderId="12" xfId="68" applyFont="1" applyFill="1" applyBorder="1" applyAlignment="1" applyProtection="1">
      <alignment vertical="center" wrapText="1"/>
      <protection/>
    </xf>
    <xf numFmtId="178" fontId="79" fillId="9" borderId="12" xfId="0" applyNumberFormat="1" applyFont="1" applyFill="1" applyBorder="1" applyAlignment="1">
      <alignment vertical="center" wrapText="1"/>
    </xf>
    <xf numFmtId="178" fontId="79" fillId="0" borderId="12" xfId="68" applyFont="1" applyBorder="1" applyAlignment="1" applyProtection="1">
      <alignment vertical="center" wrapText="1"/>
      <protection locked="0"/>
    </xf>
    <xf numFmtId="10" fontId="74" fillId="9" borderId="10" xfId="54" applyNumberFormat="1" applyFont="1" applyFill="1" applyBorder="1" applyAlignment="1">
      <alignment vertical="center" wrapText="1"/>
    </xf>
    <xf numFmtId="0" fontId="9" fillId="0" borderId="10" xfId="0" applyFont="1" applyBorder="1" applyAlignment="1">
      <alignment vertical="center" wrapText="1"/>
    </xf>
    <xf numFmtId="0" fontId="87" fillId="41" borderId="11" xfId="0" applyFont="1" applyFill="1" applyBorder="1" applyAlignment="1">
      <alignment horizontal="left" vertical="top" wrapText="1"/>
    </xf>
    <xf numFmtId="0" fontId="87" fillId="42" borderId="11" xfId="0" applyFont="1" applyFill="1" applyBorder="1" applyAlignment="1">
      <alignment horizontal="left" vertical="top" wrapText="1"/>
    </xf>
    <xf numFmtId="0" fontId="72" fillId="34" borderId="11" xfId="0" applyFont="1" applyFill="1" applyBorder="1" applyAlignment="1">
      <alignment horizontal="left" vertical="top" wrapText="1"/>
    </xf>
    <xf numFmtId="3" fontId="72" fillId="34" borderId="11" xfId="0" applyNumberFormat="1" applyFont="1" applyFill="1" applyBorder="1" applyAlignment="1">
      <alignment horizontal="left" vertical="top" wrapText="1"/>
    </xf>
    <xf numFmtId="9" fontId="72" fillId="34" borderId="11" xfId="54" applyFont="1" applyFill="1" applyBorder="1" applyAlignment="1">
      <alignment horizontal="center" vertical="top" wrapText="1"/>
    </xf>
    <xf numFmtId="9" fontId="72" fillId="34" borderId="11" xfId="54" applyFont="1" applyFill="1" applyBorder="1" applyAlignment="1">
      <alignment horizontal="left" vertical="top" wrapText="1"/>
    </xf>
    <xf numFmtId="0" fontId="72" fillId="33" borderId="11" xfId="0" applyFont="1" applyFill="1" applyBorder="1" applyAlignment="1">
      <alignment horizontal="left" vertical="top" wrapText="1"/>
    </xf>
    <xf numFmtId="3" fontId="72" fillId="33" borderId="11" xfId="0" applyNumberFormat="1" applyFont="1" applyFill="1" applyBorder="1" applyAlignment="1">
      <alignment horizontal="left" vertical="top" wrapText="1"/>
    </xf>
    <xf numFmtId="9" fontId="74" fillId="9" borderId="10" xfId="54" applyFont="1" applyFill="1" applyBorder="1" applyAlignment="1">
      <alignment horizontal="right" vertical="center"/>
    </xf>
    <xf numFmtId="0" fontId="59" fillId="0" borderId="12" xfId="0" applyFont="1" applyBorder="1" applyAlignment="1" applyProtection="1">
      <alignment vertical="center" wrapText="1"/>
      <protection locked="0"/>
    </xf>
    <xf numFmtId="0" fontId="88" fillId="0" borderId="0" xfId="0" applyFont="1" applyAlignment="1">
      <alignment/>
    </xf>
    <xf numFmtId="0" fontId="9" fillId="0" borderId="0" xfId="0" applyFont="1" applyAlignment="1">
      <alignment horizontal="left"/>
    </xf>
    <xf numFmtId="0" fontId="74" fillId="43" borderId="10" xfId="0" applyFont="1" applyFill="1" applyBorder="1" applyAlignment="1">
      <alignment horizontal="center" vertical="center" wrapText="1"/>
    </xf>
    <xf numFmtId="0" fontId="74" fillId="44" borderId="10" xfId="0" applyFont="1" applyFill="1" applyBorder="1" applyAlignment="1">
      <alignment horizontal="center" vertical="center" wrapText="1"/>
    </xf>
    <xf numFmtId="0" fontId="59" fillId="18" borderId="21" xfId="0" applyFont="1" applyFill="1" applyBorder="1" applyAlignment="1">
      <alignment vertical="center" wrapText="1"/>
    </xf>
    <xf numFmtId="0" fontId="59" fillId="0" borderId="21" xfId="0" applyFont="1" applyBorder="1" applyAlignment="1">
      <alignment vertical="center" wrapText="1"/>
    </xf>
    <xf numFmtId="0" fontId="74" fillId="43" borderId="22" xfId="0" applyFont="1" applyFill="1" applyBorder="1" applyAlignment="1">
      <alignment horizontal="center" vertical="center" wrapText="1"/>
    </xf>
    <xf numFmtId="0" fontId="59" fillId="6" borderId="20" xfId="0" applyFont="1" applyFill="1" applyBorder="1" applyAlignment="1">
      <alignment horizontal="center" vertical="center" wrapText="1"/>
    </xf>
    <xf numFmtId="0" fontId="59" fillId="0" borderId="20" xfId="0" applyFont="1" applyBorder="1" applyAlignment="1">
      <alignment vertical="center" wrapText="1"/>
    </xf>
    <xf numFmtId="0" fontId="74" fillId="43" borderId="23" xfId="0" applyFont="1" applyFill="1" applyBorder="1" applyAlignment="1">
      <alignment horizontal="center" vertical="center" wrapText="1"/>
    </xf>
    <xf numFmtId="0" fontId="59" fillId="0" borderId="24" xfId="0" applyFont="1" applyBorder="1" applyAlignment="1">
      <alignment vertical="center" wrapText="1"/>
    </xf>
    <xf numFmtId="14" fontId="78" fillId="0" borderId="25" xfId="0" applyNumberFormat="1" applyFont="1" applyBorder="1" applyAlignment="1" applyProtection="1">
      <alignment horizontal="center" vertical="center" wrapText="1"/>
      <protection locked="0"/>
    </xf>
    <xf numFmtId="0" fontId="86" fillId="9" borderId="26" xfId="0" applyFont="1" applyFill="1" applyBorder="1" applyAlignment="1">
      <alignment horizontal="center" vertical="center" wrapText="1"/>
    </xf>
    <xf numFmtId="0" fontId="78" fillId="0" borderId="19" xfId="0" applyFont="1" applyBorder="1" applyAlignment="1">
      <alignment vertical="center" wrapText="1"/>
    </xf>
    <xf numFmtId="0" fontId="78" fillId="0" borderId="19" xfId="0" applyFont="1" applyBorder="1" applyAlignment="1" applyProtection="1">
      <alignment vertical="center" wrapText="1"/>
      <protection locked="0"/>
    </xf>
    <xf numFmtId="178" fontId="78" fillId="6" borderId="27" xfId="68" applyFont="1" applyFill="1" applyBorder="1" applyAlignment="1" applyProtection="1">
      <alignment vertical="center" wrapText="1"/>
      <protection locked="0"/>
    </xf>
    <xf numFmtId="178" fontId="78" fillId="9" borderId="27" xfId="0" applyNumberFormat="1" applyFont="1" applyFill="1" applyBorder="1" applyAlignment="1">
      <alignment horizontal="left" vertical="center" wrapText="1"/>
    </xf>
    <xf numFmtId="0" fontId="83" fillId="9" borderId="19" xfId="0" applyFont="1" applyFill="1" applyBorder="1" applyAlignment="1" applyProtection="1">
      <alignment horizontal="center" vertical="center" wrapText="1"/>
      <protection locked="0"/>
    </xf>
    <xf numFmtId="178" fontId="78" fillId="0" borderId="19" xfId="68" applyFont="1" applyBorder="1" applyAlignment="1" applyProtection="1">
      <alignment vertical="center" wrapText="1"/>
      <protection locked="0"/>
    </xf>
    <xf numFmtId="178" fontId="78" fillId="0" borderId="27" xfId="68" applyFont="1" applyBorder="1" applyAlignment="1" applyProtection="1">
      <alignment vertical="center" wrapText="1"/>
      <protection locked="0"/>
    </xf>
    <xf numFmtId="178" fontId="79" fillId="9" borderId="27" xfId="0" applyNumberFormat="1" applyFont="1" applyFill="1" applyBorder="1" applyAlignment="1">
      <alignment vertical="center" wrapText="1"/>
    </xf>
    <xf numFmtId="0" fontId="89" fillId="0" borderId="16" xfId="0" applyFont="1" applyBorder="1" applyAlignment="1">
      <alignment vertical="center" textRotation="90"/>
    </xf>
    <xf numFmtId="0" fontId="90" fillId="0" borderId="12" xfId="0" applyFont="1" applyBorder="1" applyAlignment="1">
      <alignment horizontal="center" vertical="center"/>
    </xf>
    <xf numFmtId="0" fontId="10" fillId="0" borderId="0" xfId="0" applyFont="1" applyAlignment="1">
      <alignment horizontal="center" vertical="center"/>
    </xf>
    <xf numFmtId="0" fontId="9" fillId="0" borderId="0" xfId="0" applyFont="1" applyAlignment="1">
      <alignment horizontal="left" wrapText="1"/>
    </xf>
    <xf numFmtId="0" fontId="9" fillId="2" borderId="12" xfId="0" applyFont="1" applyFill="1" applyBorder="1" applyAlignment="1" applyProtection="1">
      <alignment horizontal="center" vertical="center" wrapText="1"/>
      <protection locked="0"/>
    </xf>
    <xf numFmtId="0" fontId="9" fillId="2" borderId="12" xfId="36" applyFont="1" applyFill="1" applyBorder="1" applyAlignment="1" applyProtection="1">
      <alignment horizontal="center" vertical="center" wrapText="1"/>
      <protection locked="0"/>
    </xf>
    <xf numFmtId="0" fontId="40" fillId="2" borderId="12" xfId="36" applyFont="1" applyFill="1" applyBorder="1" applyAlignment="1" applyProtection="1">
      <alignment horizontal="center" vertical="center" wrapText="1"/>
      <protection locked="0"/>
    </xf>
    <xf numFmtId="0" fontId="89" fillId="0" borderId="16" xfId="0" applyFont="1" applyBorder="1" applyAlignment="1">
      <alignment horizontal="center" vertical="center" textRotation="90"/>
    </xf>
    <xf numFmtId="0" fontId="84" fillId="0" borderId="0" xfId="0" applyFont="1" applyAlignment="1" applyProtection="1">
      <alignment horizontal="left" vertical="center" wrapText="1"/>
      <protection locked="0"/>
    </xf>
    <xf numFmtId="0" fontId="59" fillId="0" borderId="10" xfId="0" applyFont="1" applyBorder="1" applyAlignment="1">
      <alignment horizontal="left" vertical="center" wrapText="1"/>
    </xf>
    <xf numFmtId="0" fontId="74" fillId="0" borderId="10" xfId="0" applyFont="1" applyBorder="1" applyAlignment="1">
      <alignment horizontal="left" vertical="center" wrapText="1"/>
    </xf>
    <xf numFmtId="0" fontId="77" fillId="14" borderId="10" xfId="0" applyFont="1" applyFill="1" applyBorder="1" applyAlignment="1">
      <alignment horizontal="center" vertical="center" wrapText="1"/>
    </xf>
    <xf numFmtId="0" fontId="91" fillId="0" borderId="28" xfId="0" applyFont="1" applyBorder="1" applyAlignment="1">
      <alignment horizontal="center"/>
    </xf>
    <xf numFmtId="0" fontId="91" fillId="0" borderId="0" xfId="0" applyFont="1" applyAlignment="1">
      <alignment horizontal="center"/>
    </xf>
    <xf numFmtId="0" fontId="9" fillId="6" borderId="10" xfId="0" applyFont="1" applyFill="1" applyBorder="1" applyAlignment="1">
      <alignment horizontal="center" vertical="center" wrapText="1"/>
    </xf>
    <xf numFmtId="0" fontId="74" fillId="43" borderId="23" xfId="0" applyFont="1" applyFill="1" applyBorder="1" applyAlignment="1">
      <alignment horizontal="center" vertical="center" wrapText="1"/>
    </xf>
    <xf numFmtId="0" fontId="59" fillId="0" borderId="22" xfId="0" applyFont="1" applyBorder="1" applyAlignment="1">
      <alignment horizontal="left" vertical="center" wrapText="1"/>
    </xf>
    <xf numFmtId="0" fontId="59" fillId="0" borderId="10" xfId="0" applyFont="1" applyBorder="1" applyAlignment="1">
      <alignment horizontal="left" vertical="center" wrapText="1"/>
    </xf>
    <xf numFmtId="0" fontId="79" fillId="36" borderId="22" xfId="0" applyFont="1" applyFill="1" applyBorder="1" applyAlignment="1" applyProtection="1">
      <alignment horizontal="right" vertical="center" wrapText="1"/>
      <protection locked="0"/>
    </xf>
    <xf numFmtId="0" fontId="79" fillId="36" borderId="10" xfId="0" applyFont="1" applyFill="1" applyBorder="1" applyAlignment="1" applyProtection="1">
      <alignment horizontal="right" vertical="center" wrapText="1"/>
      <protection locked="0"/>
    </xf>
    <xf numFmtId="0" fontId="79" fillId="36" borderId="10" xfId="0" applyFont="1" applyFill="1" applyBorder="1" applyAlignment="1" applyProtection="1">
      <alignment horizontal="left" vertical="center" wrapText="1"/>
      <protection locked="0"/>
    </xf>
    <xf numFmtId="0" fontId="59" fillId="0" borderId="22" xfId="0" applyFont="1" applyBorder="1" applyAlignment="1">
      <alignment horizontal="right" vertical="center" wrapText="1"/>
    </xf>
    <xf numFmtId="0" fontId="59" fillId="0" borderId="10" xfId="0" applyFont="1" applyBorder="1" applyAlignment="1">
      <alignment horizontal="right" vertical="center" wrapText="1"/>
    </xf>
    <xf numFmtId="0" fontId="59" fillId="0" borderId="14" xfId="0" applyFont="1" applyBorder="1" applyAlignment="1" applyProtection="1">
      <alignment horizontal="center" vertical="center" wrapText="1"/>
      <protection locked="0"/>
    </xf>
    <xf numFmtId="0" fontId="59" fillId="0" borderId="15" xfId="0" applyFont="1" applyBorder="1" applyAlignment="1" applyProtection="1">
      <alignment horizontal="center" vertical="center" wrapText="1"/>
      <protection locked="0"/>
    </xf>
    <xf numFmtId="0" fontId="86" fillId="9" borderId="27" xfId="0" applyFont="1" applyFill="1" applyBorder="1" applyAlignment="1">
      <alignment horizontal="center" vertical="center" wrapText="1"/>
    </xf>
    <xf numFmtId="0" fontId="86" fillId="9" borderId="25" xfId="0" applyFont="1" applyFill="1" applyBorder="1" applyAlignment="1">
      <alignment horizontal="center" vertical="center" wrapText="1"/>
    </xf>
    <xf numFmtId="0" fontId="74" fillId="45" borderId="21" xfId="0" applyFont="1" applyFill="1" applyBorder="1" applyAlignment="1">
      <alignment horizontal="center" vertical="center" wrapText="1"/>
    </xf>
    <xf numFmtId="0" fontId="74" fillId="45" borderId="22" xfId="0" applyFont="1" applyFill="1" applyBorder="1" applyAlignment="1">
      <alignment horizontal="center" vertical="center" wrapText="1"/>
    </xf>
    <xf numFmtId="0" fontId="0" fillId="0" borderId="0" xfId="0" applyAlignment="1">
      <alignment horizontal="justify" wrapText="1"/>
    </xf>
    <xf numFmtId="0" fontId="0" fillId="0" borderId="0" xfId="0" applyAlignment="1">
      <alignment horizontal="justify"/>
    </xf>
    <xf numFmtId="0" fontId="9" fillId="6" borderId="12" xfId="0" applyFont="1" applyFill="1" applyBorder="1" applyAlignment="1">
      <alignment horizontal="center" vertical="center" wrapText="1"/>
    </xf>
    <xf numFmtId="0" fontId="50" fillId="6" borderId="12" xfId="0" applyFont="1" applyFill="1" applyBorder="1" applyAlignment="1">
      <alignment horizontal="center" vertical="center" wrapText="1"/>
    </xf>
    <xf numFmtId="0" fontId="91" fillId="0" borderId="28" xfId="0" applyFont="1" applyBorder="1" applyAlignment="1">
      <alignment horizontal="center" vertical="center" textRotation="90"/>
    </xf>
  </cellXfs>
  <cellStyles count="55">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Migliaia 2" xfId="47"/>
    <cellStyle name="Migliaia 3" xfId="48"/>
    <cellStyle name="Neutrale" xfId="49"/>
    <cellStyle name="Normale 2" xfId="50"/>
    <cellStyle name="Normale 3" xfId="51"/>
    <cellStyle name="Nota" xfId="52"/>
    <cellStyle name="Output" xfId="53"/>
    <cellStyle name="Percent" xfId="54"/>
    <cellStyle name="Percentuale 2" xfId="55"/>
    <cellStyle name="Testo avviso" xfId="56"/>
    <cellStyle name="Testo descrittivo" xfId="57"/>
    <cellStyle name="Titolo" xfId="58"/>
    <cellStyle name="Titolo 1" xfId="59"/>
    <cellStyle name="Titolo 2" xfId="60"/>
    <cellStyle name="Titolo 3" xfId="61"/>
    <cellStyle name="Titolo 4" xfId="62"/>
    <cellStyle name="Totale" xfId="63"/>
    <cellStyle name="Valore non valido" xfId="64"/>
    <cellStyle name="Valore valido" xfId="65"/>
    <cellStyle name="Currency" xfId="66"/>
    <cellStyle name="Currency [0]" xfId="67"/>
    <cellStyle name="Valuta 2"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1476375</xdr:colOff>
      <xdr:row>0</xdr:row>
      <xdr:rowOff>485775</xdr:rowOff>
    </xdr:to>
    <xdr:grpSp>
      <xdr:nvGrpSpPr>
        <xdr:cNvPr id="1" name="Gruppo 1"/>
        <xdr:cNvGrpSpPr>
          <a:grpSpLocks/>
        </xdr:cNvGrpSpPr>
      </xdr:nvGrpSpPr>
      <xdr:grpSpPr>
        <a:xfrm>
          <a:off x="76200" y="66675"/>
          <a:ext cx="4286250" cy="419100"/>
          <a:chOff x="0" y="0"/>
          <a:chExt cx="5816309" cy="488950"/>
        </a:xfrm>
        <a:solidFill>
          <a:srgbClr val="FFFFFF"/>
        </a:solidFill>
      </xdr:grpSpPr>
      <xdr:sp>
        <xdr:nvSpPr>
          <xdr:cNvPr id="2" name="object 12"/>
          <xdr:cNvSpPr>
            <a:spLocks/>
          </xdr:cNvSpPr>
        </xdr:nvSpPr>
        <xdr:spPr>
          <a:xfrm>
            <a:off x="0" y="0"/>
            <a:ext cx="4769373" cy="444456"/>
          </a:xfrm>
          <a:prstGeom prst="rect">
            <a:avLst/>
          </a:prstGeom>
          <a:blipFill>
            <a:blip r:embed="rId2"/>
            <a:srcRect/>
            <a:stretch>
              <a:fillRect/>
            </a:stretch>
          </a:blip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pic>
        <xdr:nvPicPr>
          <xdr:cNvPr id="3" name="Immagine 3" descr="Linee guida per l’iscrizione al registro dei portatori di interesse"/>
          <xdr:cNvPicPr preferRelativeResize="1">
            <a:picLocks noChangeAspect="1"/>
          </xdr:cNvPicPr>
        </xdr:nvPicPr>
        <xdr:blipFill>
          <a:blip r:embed="rId1"/>
          <a:stretch>
            <a:fillRect/>
          </a:stretch>
        </xdr:blipFill>
        <xdr:spPr>
          <a:xfrm>
            <a:off x="4750470" y="0"/>
            <a:ext cx="1065839" cy="488950"/>
          </a:xfrm>
          <a:prstGeom prst="rect">
            <a:avLst/>
          </a:prstGeom>
          <a:noFill/>
          <a:ln w="9525" cmpd="sng">
            <a:noFill/>
          </a:ln>
        </xdr:spPr>
      </xdr:pic>
      <xdr:sp>
        <xdr:nvSpPr>
          <xdr:cNvPr id="4" name="Connettore diritto 4"/>
          <xdr:cNvSpPr>
            <a:spLocks/>
          </xdr:cNvSpPr>
        </xdr:nvSpPr>
        <xdr:spPr>
          <a:xfrm>
            <a:off x="4808633" y="44494"/>
            <a:ext cx="0" cy="377836"/>
          </a:xfrm>
          <a:prstGeom prst="line">
            <a:avLst/>
          </a:prstGeom>
          <a:noFill/>
          <a:ln w="6350" cmpd="sng">
            <a:solidFill>
              <a:srgbClr val="4472C4"/>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odello%20PAL_adozione%20integrale_QSFP2020_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ommario"/>
      <sheetName val="Tab_01"/>
      <sheetName val="Tab_02"/>
      <sheetName val="Tab_03_1_2_3"/>
      <sheetName val="Tab_04"/>
      <sheetName val="Tab_05"/>
      <sheetName val="Tab_6"/>
      <sheetName val="Tab_7_1_2_3_4"/>
      <sheetName val="Tab_8"/>
      <sheetName val="Tab_9"/>
      <sheetName val="Tab_10"/>
      <sheetName val="Tab_11"/>
      <sheetName val="OpzioniElenchi"/>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2:C22"/>
  <sheetViews>
    <sheetView showGridLines="0" tabSelected="1" zoomScale="148" zoomScaleNormal="148" zoomScalePageLayoutView="0" workbookViewId="0" topLeftCell="A1">
      <selection activeCell="F11" sqref="F11"/>
    </sheetView>
  </sheetViews>
  <sheetFormatPr defaultColWidth="9.140625" defaultRowHeight="15"/>
  <cols>
    <col min="1" max="1" width="43.28125" style="0" customWidth="1"/>
    <col min="2" max="2" width="22.28125" style="0" customWidth="1"/>
  </cols>
  <sheetData>
    <row r="1" ht="38.25" customHeight="1"/>
    <row r="2" spans="1:2" ht="31.5" customHeight="1">
      <c r="A2" s="140" t="s">
        <v>222</v>
      </c>
      <c r="B2" s="140"/>
    </row>
    <row r="3" ht="9.75" customHeight="1"/>
    <row r="4" spans="1:2" ht="27" customHeight="1">
      <c r="A4" s="141" t="s">
        <v>221</v>
      </c>
      <c r="B4" s="141"/>
    </row>
    <row r="5" spans="1:3" ht="15.75">
      <c r="A5" s="50" t="s">
        <v>0</v>
      </c>
      <c r="B5" s="74" t="s">
        <v>138</v>
      </c>
      <c r="C5" s="118" t="s">
        <v>353</v>
      </c>
    </row>
    <row r="6" spans="1:2" ht="15.75">
      <c r="A6" s="49"/>
      <c r="B6" s="44"/>
    </row>
    <row r="7" spans="1:2" ht="15.75">
      <c r="A7" s="51" t="s">
        <v>209</v>
      </c>
      <c r="B7" s="48">
        <f>_xlfn.IFERROR(VLOOKUP(B5,'Elenco Distretti'!A2:B56,2,0),"")</f>
      </c>
    </row>
    <row r="8" spans="1:2" ht="15.75">
      <c r="A8" s="49"/>
      <c r="B8" s="45"/>
    </row>
    <row r="9" spans="1:2" ht="15.75">
      <c r="A9" s="51" t="s">
        <v>301</v>
      </c>
      <c r="B9" s="73">
        <f>_xlfn.IFERROR(VLOOKUP(B5,Popolazione!$C$2:$D$56,2,0),"")</f>
      </c>
    </row>
    <row r="10" spans="1:2" ht="15.75">
      <c r="A10" s="46"/>
      <c r="B10" s="47"/>
    </row>
    <row r="11" spans="1:2" ht="28.5" customHeight="1">
      <c r="A11" s="141" t="s">
        <v>231</v>
      </c>
      <c r="B11" s="141"/>
    </row>
    <row r="12" ht="15.75">
      <c r="A12" s="35" t="s">
        <v>239</v>
      </c>
    </row>
    <row r="13" ht="15.75">
      <c r="A13" s="23" t="s">
        <v>237</v>
      </c>
    </row>
    <row r="14" ht="15.75">
      <c r="A14" s="35" t="s">
        <v>232</v>
      </c>
    </row>
    <row r="15" spans="1:2" ht="15.75">
      <c r="A15" s="142" t="s">
        <v>233</v>
      </c>
      <c r="B15" s="142"/>
    </row>
    <row r="16" ht="15.75">
      <c r="A16" s="36" t="s">
        <v>234</v>
      </c>
    </row>
    <row r="17" spans="1:2" ht="15.75">
      <c r="A17" s="142" t="s">
        <v>240</v>
      </c>
      <c r="B17" s="142"/>
    </row>
    <row r="18" ht="15.75">
      <c r="A18" s="36" t="s">
        <v>235</v>
      </c>
    </row>
    <row r="19" ht="15.75">
      <c r="A19" s="36" t="s">
        <v>236</v>
      </c>
    </row>
    <row r="20" ht="15.75">
      <c r="A20" s="36" t="s">
        <v>238</v>
      </c>
    </row>
    <row r="22" ht="15.75">
      <c r="A22" s="119"/>
    </row>
  </sheetData>
  <sheetProtection/>
  <mergeCells count="5">
    <mergeCell ref="A2:B2"/>
    <mergeCell ref="A4:B4"/>
    <mergeCell ref="A15:B15"/>
    <mergeCell ref="A17:B17"/>
    <mergeCell ref="A11:B11"/>
  </mergeCells>
  <printOptions/>
  <pageMargins left="0.7" right="0.7" top="0.75" bottom="0.75" header="0.3" footer="0.3"/>
  <pageSetup fitToHeight="1" fitToWidth="1" horizontalDpi="300" verticalDpi="300" orientation="landscape" paperSize="8" r:id="rId2"/>
  <drawing r:id="rId1"/>
</worksheet>
</file>

<file path=xl/worksheets/sheet10.xml><?xml version="1.0" encoding="utf-8"?>
<worksheet xmlns="http://schemas.openxmlformats.org/spreadsheetml/2006/main" xmlns:r="http://schemas.openxmlformats.org/officeDocument/2006/relationships">
  <dimension ref="A1:T56"/>
  <sheetViews>
    <sheetView zoomScale="85" zoomScaleNormal="85" zoomScalePageLayoutView="85" workbookViewId="0" topLeftCell="A1">
      <selection activeCell="O34" sqref="O34"/>
    </sheetView>
  </sheetViews>
  <sheetFormatPr defaultColWidth="11.421875" defaultRowHeight="15"/>
  <cols>
    <col min="1" max="1" width="27.7109375" style="11" bestFit="1" customWidth="1"/>
    <col min="2" max="2" width="11.421875" style="11" customWidth="1"/>
    <col min="3" max="3" width="19.00390625" style="11" customWidth="1"/>
    <col min="4" max="4" width="11.421875" style="11" customWidth="1"/>
    <col min="5" max="5" width="16.8515625" style="11" customWidth="1"/>
    <col min="6" max="6" width="15.421875" style="11" customWidth="1"/>
    <col min="7" max="7" width="13.8515625" style="11" customWidth="1"/>
    <col min="8" max="12" width="11.421875" style="11" customWidth="1"/>
    <col min="13" max="13" width="12.28125" style="11" customWidth="1"/>
    <col min="14" max="15" width="21.8515625" style="11" customWidth="1"/>
    <col min="16" max="18" width="11.421875" style="11" customWidth="1"/>
    <col min="19" max="19" width="21.7109375" style="11" customWidth="1"/>
    <col min="20" max="16384" width="11.421875" style="11" customWidth="1"/>
  </cols>
  <sheetData>
    <row r="1" spans="1:20" s="7" customFormat="1" ht="78" customHeight="1">
      <c r="A1" s="109" t="s">
        <v>340</v>
      </c>
      <c r="B1" s="109" t="s">
        <v>341</v>
      </c>
      <c r="C1" s="109" t="s">
        <v>342</v>
      </c>
      <c r="D1" s="109" t="s">
        <v>343</v>
      </c>
      <c r="E1" s="109" t="s">
        <v>344</v>
      </c>
      <c r="F1" s="108" t="s">
        <v>320</v>
      </c>
      <c r="G1" s="108" t="s">
        <v>321</v>
      </c>
      <c r="H1" s="108" t="s">
        <v>322</v>
      </c>
      <c r="I1" s="108" t="s">
        <v>323</v>
      </c>
      <c r="J1" s="108" t="s">
        <v>330</v>
      </c>
      <c r="K1" s="108" t="s">
        <v>331</v>
      </c>
      <c r="L1" s="108" t="s">
        <v>332</v>
      </c>
      <c r="M1" s="108" t="s">
        <v>333</v>
      </c>
      <c r="N1" s="108" t="s">
        <v>345</v>
      </c>
      <c r="O1" s="108" t="s">
        <v>337</v>
      </c>
      <c r="P1" s="109" t="s">
        <v>324</v>
      </c>
      <c r="Q1" s="108" t="s">
        <v>325</v>
      </c>
      <c r="R1" s="108" t="s">
        <v>346</v>
      </c>
      <c r="S1" s="108" t="s">
        <v>326</v>
      </c>
      <c r="T1" s="108" t="s">
        <v>347</v>
      </c>
    </row>
    <row r="2" spans="1:20" ht="15">
      <c r="A2" s="110" t="s">
        <v>83</v>
      </c>
      <c r="B2" s="111">
        <v>4835</v>
      </c>
      <c r="C2" s="111">
        <v>1836</v>
      </c>
      <c r="D2" s="111">
        <v>775</v>
      </c>
      <c r="E2" s="111">
        <v>668</v>
      </c>
      <c r="F2" s="111">
        <v>183</v>
      </c>
      <c r="G2" s="111">
        <v>412</v>
      </c>
      <c r="H2" s="111">
        <v>8</v>
      </c>
      <c r="I2" s="111">
        <v>2</v>
      </c>
      <c r="J2" s="112">
        <f>_xlfn.IFERROR(F2/E2,0)</f>
        <v>0.27395209580838326</v>
      </c>
      <c r="K2" s="112">
        <f>_xlfn.IFERROR(G2/E2,0)</f>
        <v>0.6167664670658682</v>
      </c>
      <c r="L2" s="112">
        <f>_xlfn.IFERROR(H2/E2,0)</f>
        <v>0.011976047904191617</v>
      </c>
      <c r="M2" s="112">
        <f>_xlfn.IFERROR(I2/E2,0)</f>
        <v>0.0029940119760479044</v>
      </c>
      <c r="N2" s="112">
        <f>_xlfn.IFERROR(J2/E2,0)</f>
        <v>0.00041010792785686116</v>
      </c>
      <c r="O2" s="111">
        <v>63</v>
      </c>
      <c r="P2" s="111">
        <v>268</v>
      </c>
      <c r="Q2" s="111">
        <v>262</v>
      </c>
      <c r="R2" s="113">
        <f>_xlfn.IFERROR(Q2/P2,0)</f>
        <v>0.9776119402985075</v>
      </c>
      <c r="S2" s="111">
        <v>6</v>
      </c>
      <c r="T2" s="112">
        <f>_xlfn.IFERROR(S2/P2,0)</f>
        <v>0.022388059701492536</v>
      </c>
    </row>
    <row r="3" spans="1:20" ht="15">
      <c r="A3" s="114" t="s">
        <v>84</v>
      </c>
      <c r="B3" s="115">
        <v>549</v>
      </c>
      <c r="C3" s="115">
        <v>242</v>
      </c>
      <c r="D3" s="115">
        <v>158</v>
      </c>
      <c r="E3" s="115">
        <v>98</v>
      </c>
      <c r="F3" s="115">
        <v>4</v>
      </c>
      <c r="G3" s="115">
        <v>80</v>
      </c>
      <c r="H3" s="115">
        <v>8</v>
      </c>
      <c r="I3" s="115">
        <v>6</v>
      </c>
      <c r="J3" s="112">
        <f aca="true" t="shared" si="0" ref="J3:J50">_xlfn.IFERROR(F3/E3,0)</f>
        <v>0.04081632653061224</v>
      </c>
      <c r="K3" s="112">
        <f aca="true" t="shared" si="1" ref="K3:K50">_xlfn.IFERROR(G3/E3,0)</f>
        <v>0.8163265306122449</v>
      </c>
      <c r="L3" s="112">
        <f aca="true" t="shared" si="2" ref="L3:L50">_xlfn.IFERROR(H3/E3,0)</f>
        <v>0.08163265306122448</v>
      </c>
      <c r="M3" s="112">
        <f aca="true" t="shared" si="3" ref="M3:M50">_xlfn.IFERROR(I3/E3,0)</f>
        <v>0.061224489795918366</v>
      </c>
      <c r="N3" s="112">
        <f aca="true" t="shared" si="4" ref="N3:N50">_xlfn.IFERROR(J3/E3,0)</f>
        <v>0.0004164931278633902</v>
      </c>
      <c r="O3" s="115">
        <v>0</v>
      </c>
      <c r="P3" s="115">
        <v>7</v>
      </c>
      <c r="Q3" s="115">
        <v>5</v>
      </c>
      <c r="R3" s="113">
        <f aca="true" t="shared" si="5" ref="R3:R50">_xlfn.IFERROR(Q3/P3,0)</f>
        <v>0.7142857142857143</v>
      </c>
      <c r="S3" s="115">
        <v>2</v>
      </c>
      <c r="T3" s="112">
        <f aca="true" t="shared" si="6" ref="T3:T50">_xlfn.IFERROR(S3/P3,0)</f>
        <v>0.2857142857142857</v>
      </c>
    </row>
    <row r="4" spans="1:20" ht="15">
      <c r="A4" s="110" t="s">
        <v>85</v>
      </c>
      <c r="B4" s="111">
        <v>2952</v>
      </c>
      <c r="C4" s="111">
        <v>1418</v>
      </c>
      <c r="D4" s="111">
        <v>400</v>
      </c>
      <c r="E4" s="111">
        <v>381</v>
      </c>
      <c r="F4" s="111">
        <v>85</v>
      </c>
      <c r="G4" s="111">
        <v>264</v>
      </c>
      <c r="H4" s="111">
        <v>19</v>
      </c>
      <c r="I4" s="111">
        <v>2</v>
      </c>
      <c r="J4" s="112">
        <f t="shared" si="0"/>
        <v>0.2230971128608924</v>
      </c>
      <c r="K4" s="112">
        <f t="shared" si="1"/>
        <v>0.6929133858267716</v>
      </c>
      <c r="L4" s="112">
        <f t="shared" si="2"/>
        <v>0.049868766404199474</v>
      </c>
      <c r="M4" s="112">
        <f t="shared" si="3"/>
        <v>0.005249343832020997</v>
      </c>
      <c r="N4" s="112">
        <f t="shared" si="4"/>
        <v>0.0005855567266690089</v>
      </c>
      <c r="O4" s="111">
        <v>11</v>
      </c>
      <c r="P4" s="111">
        <v>188</v>
      </c>
      <c r="Q4" s="111">
        <v>188</v>
      </c>
      <c r="R4" s="113">
        <f t="shared" si="5"/>
        <v>1</v>
      </c>
      <c r="S4" s="111">
        <v>0</v>
      </c>
      <c r="T4" s="112">
        <f t="shared" si="6"/>
        <v>0</v>
      </c>
    </row>
    <row r="5" spans="1:20" ht="15">
      <c r="A5" s="114" t="s">
        <v>86</v>
      </c>
      <c r="B5" s="115">
        <v>728</v>
      </c>
      <c r="C5" s="115">
        <v>322</v>
      </c>
      <c r="D5" s="115">
        <v>0</v>
      </c>
      <c r="E5" s="115">
        <v>0</v>
      </c>
      <c r="F5" s="115">
        <v>0</v>
      </c>
      <c r="G5" s="115">
        <v>0</v>
      </c>
      <c r="H5" s="115">
        <v>0</v>
      </c>
      <c r="I5" s="115">
        <v>0</v>
      </c>
      <c r="J5" s="112">
        <f t="shared" si="0"/>
        <v>0</v>
      </c>
      <c r="K5" s="112">
        <f t="shared" si="1"/>
        <v>0</v>
      </c>
      <c r="L5" s="112">
        <f t="shared" si="2"/>
        <v>0</v>
      </c>
      <c r="M5" s="112">
        <f t="shared" si="3"/>
        <v>0</v>
      </c>
      <c r="N5" s="112">
        <f t="shared" si="4"/>
        <v>0</v>
      </c>
      <c r="O5" s="115">
        <v>0</v>
      </c>
      <c r="P5" s="115">
        <v>0</v>
      </c>
      <c r="Q5" s="115">
        <v>0</v>
      </c>
      <c r="R5" s="113">
        <f t="shared" si="5"/>
        <v>0</v>
      </c>
      <c r="S5" s="115">
        <v>0</v>
      </c>
      <c r="T5" s="112">
        <f t="shared" si="6"/>
        <v>0</v>
      </c>
    </row>
    <row r="6" spans="1:20" ht="15">
      <c r="A6" s="110" t="s">
        <v>87</v>
      </c>
      <c r="B6" s="111">
        <v>1992</v>
      </c>
      <c r="C6" s="111">
        <v>974</v>
      </c>
      <c r="D6" s="111">
        <v>360</v>
      </c>
      <c r="E6" s="111">
        <v>343</v>
      </c>
      <c r="F6" s="111">
        <v>43</v>
      </c>
      <c r="G6" s="111">
        <v>277</v>
      </c>
      <c r="H6" s="111">
        <v>12</v>
      </c>
      <c r="I6" s="111">
        <v>0</v>
      </c>
      <c r="J6" s="112">
        <f t="shared" si="0"/>
        <v>0.12536443148688048</v>
      </c>
      <c r="K6" s="112">
        <f t="shared" si="1"/>
        <v>0.8075801749271136</v>
      </c>
      <c r="L6" s="112">
        <f t="shared" si="2"/>
        <v>0.03498542274052478</v>
      </c>
      <c r="M6" s="112">
        <f t="shared" si="3"/>
        <v>0</v>
      </c>
      <c r="N6" s="112">
        <f t="shared" si="4"/>
        <v>0.00036549396934950577</v>
      </c>
      <c r="O6" s="111">
        <v>11</v>
      </c>
      <c r="P6" s="111">
        <v>257</v>
      </c>
      <c r="Q6" s="111">
        <v>245</v>
      </c>
      <c r="R6" s="113">
        <f t="shared" si="5"/>
        <v>0.953307392996109</v>
      </c>
      <c r="S6" s="111">
        <v>12</v>
      </c>
      <c r="T6" s="112">
        <f t="shared" si="6"/>
        <v>0.04669260700389105</v>
      </c>
    </row>
    <row r="7" spans="1:20" ht="15">
      <c r="A7" s="114" t="s">
        <v>88</v>
      </c>
      <c r="B7" s="115">
        <v>1115</v>
      </c>
      <c r="C7" s="115">
        <v>438</v>
      </c>
      <c r="D7" s="115">
        <v>82</v>
      </c>
      <c r="E7" s="115">
        <v>72</v>
      </c>
      <c r="F7" s="115">
        <v>24</v>
      </c>
      <c r="G7" s="115">
        <v>47</v>
      </c>
      <c r="H7" s="115">
        <v>0</v>
      </c>
      <c r="I7" s="115">
        <v>0</v>
      </c>
      <c r="J7" s="112">
        <f t="shared" si="0"/>
        <v>0.3333333333333333</v>
      </c>
      <c r="K7" s="112">
        <f t="shared" si="1"/>
        <v>0.6527777777777778</v>
      </c>
      <c r="L7" s="112">
        <f t="shared" si="2"/>
        <v>0</v>
      </c>
      <c r="M7" s="112">
        <f t="shared" si="3"/>
        <v>0</v>
      </c>
      <c r="N7" s="112">
        <f t="shared" si="4"/>
        <v>0.004629629629629629</v>
      </c>
      <c r="O7" s="115">
        <v>1</v>
      </c>
      <c r="P7" s="115">
        <v>21</v>
      </c>
      <c r="Q7" s="115">
        <v>21</v>
      </c>
      <c r="R7" s="113">
        <f t="shared" si="5"/>
        <v>1</v>
      </c>
      <c r="S7" s="115">
        <v>0</v>
      </c>
      <c r="T7" s="112">
        <f t="shared" si="6"/>
        <v>0</v>
      </c>
    </row>
    <row r="8" spans="1:20" ht="15">
      <c r="A8" s="110" t="s">
        <v>89</v>
      </c>
      <c r="B8" s="111">
        <v>2273</v>
      </c>
      <c r="C8" s="111">
        <v>882</v>
      </c>
      <c r="D8" s="111">
        <v>10</v>
      </c>
      <c r="E8" s="111">
        <v>4</v>
      </c>
      <c r="F8" s="111">
        <v>0</v>
      </c>
      <c r="G8" s="111">
        <v>4</v>
      </c>
      <c r="H8" s="111">
        <v>0</v>
      </c>
      <c r="I8" s="111">
        <v>0</v>
      </c>
      <c r="J8" s="112">
        <f t="shared" si="0"/>
        <v>0</v>
      </c>
      <c r="K8" s="112">
        <f t="shared" si="1"/>
        <v>1</v>
      </c>
      <c r="L8" s="112">
        <f t="shared" si="2"/>
        <v>0</v>
      </c>
      <c r="M8" s="112">
        <f t="shared" si="3"/>
        <v>0</v>
      </c>
      <c r="N8" s="112">
        <f t="shared" si="4"/>
        <v>0</v>
      </c>
      <c r="O8" s="111">
        <v>0</v>
      </c>
      <c r="P8" s="111">
        <v>1</v>
      </c>
      <c r="Q8" s="111">
        <v>1</v>
      </c>
      <c r="R8" s="113">
        <f t="shared" si="5"/>
        <v>1</v>
      </c>
      <c r="S8" s="111">
        <v>0</v>
      </c>
      <c r="T8" s="112">
        <f t="shared" si="6"/>
        <v>0</v>
      </c>
    </row>
    <row r="9" spans="1:20" ht="15">
      <c r="A9" s="114" t="s">
        <v>90</v>
      </c>
      <c r="B9" s="115">
        <v>3359</v>
      </c>
      <c r="C9" s="115">
        <v>1499</v>
      </c>
      <c r="D9" s="115">
        <v>976</v>
      </c>
      <c r="E9" s="115">
        <v>955</v>
      </c>
      <c r="F9" s="115">
        <v>29</v>
      </c>
      <c r="G9" s="115">
        <v>863</v>
      </c>
      <c r="H9" s="115">
        <v>50</v>
      </c>
      <c r="I9" s="115">
        <v>1</v>
      </c>
      <c r="J9" s="112">
        <f t="shared" si="0"/>
        <v>0.030366492146596858</v>
      </c>
      <c r="K9" s="112">
        <f t="shared" si="1"/>
        <v>0.9036649214659686</v>
      </c>
      <c r="L9" s="112">
        <f t="shared" si="2"/>
        <v>0.05235602094240838</v>
      </c>
      <c r="M9" s="112">
        <f t="shared" si="3"/>
        <v>0.0010471204188481676</v>
      </c>
      <c r="N9" s="112">
        <f t="shared" si="4"/>
        <v>3.1797373975494094E-05</v>
      </c>
      <c r="O9" s="115">
        <v>12</v>
      </c>
      <c r="P9" s="115">
        <v>833</v>
      </c>
      <c r="Q9" s="115">
        <v>784</v>
      </c>
      <c r="R9" s="113">
        <f t="shared" si="5"/>
        <v>0.9411764705882353</v>
      </c>
      <c r="S9" s="115">
        <v>49</v>
      </c>
      <c r="T9" s="112">
        <f t="shared" si="6"/>
        <v>0.058823529411764705</v>
      </c>
    </row>
    <row r="10" spans="1:20" ht="15">
      <c r="A10" s="110" t="s">
        <v>91</v>
      </c>
      <c r="B10" s="111">
        <v>4214</v>
      </c>
      <c r="C10" s="111">
        <v>1130</v>
      </c>
      <c r="D10" s="111">
        <v>933</v>
      </c>
      <c r="E10" s="111">
        <v>908</v>
      </c>
      <c r="F10" s="111">
        <v>365</v>
      </c>
      <c r="G10" s="111">
        <v>419</v>
      </c>
      <c r="H10" s="111">
        <v>40</v>
      </c>
      <c r="I10" s="111">
        <v>1</v>
      </c>
      <c r="J10" s="112">
        <f t="shared" si="0"/>
        <v>0.40198237885462557</v>
      </c>
      <c r="K10" s="112">
        <f t="shared" si="1"/>
        <v>0.46145374449339205</v>
      </c>
      <c r="L10" s="112">
        <f t="shared" si="2"/>
        <v>0.04405286343612335</v>
      </c>
      <c r="M10" s="112">
        <f t="shared" si="3"/>
        <v>0.0011013215859030838</v>
      </c>
      <c r="N10" s="112">
        <f t="shared" si="4"/>
        <v>0.00044271187098527044</v>
      </c>
      <c r="O10" s="111">
        <v>83</v>
      </c>
      <c r="P10" s="111">
        <v>291</v>
      </c>
      <c r="Q10" s="111">
        <v>255</v>
      </c>
      <c r="R10" s="113">
        <f t="shared" si="5"/>
        <v>0.8762886597938144</v>
      </c>
      <c r="S10" s="111">
        <v>36</v>
      </c>
      <c r="T10" s="112">
        <f t="shared" si="6"/>
        <v>0.12371134020618557</v>
      </c>
    </row>
    <row r="11" spans="1:20" ht="15">
      <c r="A11" s="114" t="s">
        <v>92</v>
      </c>
      <c r="B11" s="115">
        <v>432</v>
      </c>
      <c r="C11" s="115">
        <v>232</v>
      </c>
      <c r="D11" s="115">
        <v>183</v>
      </c>
      <c r="E11" s="115">
        <v>156</v>
      </c>
      <c r="F11" s="115">
        <v>0</v>
      </c>
      <c r="G11" s="115">
        <v>125</v>
      </c>
      <c r="H11" s="115">
        <v>0</v>
      </c>
      <c r="I11" s="115">
        <v>0</v>
      </c>
      <c r="J11" s="112">
        <f t="shared" si="0"/>
        <v>0</v>
      </c>
      <c r="K11" s="112">
        <f t="shared" si="1"/>
        <v>0.8012820512820513</v>
      </c>
      <c r="L11" s="112">
        <f t="shared" si="2"/>
        <v>0</v>
      </c>
      <c r="M11" s="112">
        <f t="shared" si="3"/>
        <v>0</v>
      </c>
      <c r="N11" s="112">
        <f t="shared" si="4"/>
        <v>0</v>
      </c>
      <c r="O11" s="115">
        <v>31</v>
      </c>
      <c r="P11" s="115">
        <v>112</v>
      </c>
      <c r="Q11" s="115">
        <v>112</v>
      </c>
      <c r="R11" s="113">
        <f t="shared" si="5"/>
        <v>1</v>
      </c>
      <c r="S11" s="115">
        <v>0</v>
      </c>
      <c r="T11" s="112">
        <f t="shared" si="6"/>
        <v>0</v>
      </c>
    </row>
    <row r="12" spans="1:20" ht="15">
      <c r="A12" s="110" t="s">
        <v>93</v>
      </c>
      <c r="B12" s="111">
        <v>1025</v>
      </c>
      <c r="C12" s="111">
        <v>395</v>
      </c>
      <c r="D12" s="111">
        <v>228</v>
      </c>
      <c r="E12" s="111">
        <v>221</v>
      </c>
      <c r="F12" s="111">
        <v>4</v>
      </c>
      <c r="G12" s="111">
        <v>205</v>
      </c>
      <c r="H12" s="111">
        <v>11</v>
      </c>
      <c r="I12" s="111">
        <v>0</v>
      </c>
      <c r="J12" s="112">
        <f t="shared" si="0"/>
        <v>0.01809954751131222</v>
      </c>
      <c r="K12" s="112">
        <f t="shared" si="1"/>
        <v>0.9276018099547512</v>
      </c>
      <c r="L12" s="112">
        <f t="shared" si="2"/>
        <v>0.049773755656108594</v>
      </c>
      <c r="M12" s="112">
        <f t="shared" si="3"/>
        <v>0</v>
      </c>
      <c r="N12" s="112">
        <f t="shared" si="4"/>
        <v>8.189840502856208E-05</v>
      </c>
      <c r="O12" s="111">
        <v>1</v>
      </c>
      <c r="P12" s="111">
        <v>178</v>
      </c>
      <c r="Q12" s="111">
        <v>169</v>
      </c>
      <c r="R12" s="113">
        <f t="shared" si="5"/>
        <v>0.949438202247191</v>
      </c>
      <c r="S12" s="111">
        <v>9</v>
      </c>
      <c r="T12" s="112">
        <f t="shared" si="6"/>
        <v>0.05056179775280899</v>
      </c>
    </row>
    <row r="13" spans="1:20" ht="15">
      <c r="A13" s="114" t="s">
        <v>94</v>
      </c>
      <c r="B13" s="115">
        <v>2523</v>
      </c>
      <c r="C13" s="115">
        <v>1182</v>
      </c>
      <c r="D13" s="115">
        <v>704</v>
      </c>
      <c r="E13" s="115">
        <v>679</v>
      </c>
      <c r="F13" s="115">
        <v>79</v>
      </c>
      <c r="G13" s="115">
        <v>599</v>
      </c>
      <c r="H13" s="115">
        <v>0</v>
      </c>
      <c r="I13" s="115">
        <v>0</v>
      </c>
      <c r="J13" s="112">
        <f t="shared" si="0"/>
        <v>0.11634756995581738</v>
      </c>
      <c r="K13" s="112">
        <f t="shared" si="1"/>
        <v>0.882179675994109</v>
      </c>
      <c r="L13" s="112">
        <f t="shared" si="2"/>
        <v>0</v>
      </c>
      <c r="M13" s="112">
        <f t="shared" si="3"/>
        <v>0</v>
      </c>
      <c r="N13" s="112">
        <f t="shared" si="4"/>
        <v>0.00017135135486865592</v>
      </c>
      <c r="O13" s="115">
        <v>1</v>
      </c>
      <c r="P13" s="115">
        <v>514</v>
      </c>
      <c r="Q13" s="115">
        <v>514</v>
      </c>
      <c r="R13" s="113">
        <f t="shared" si="5"/>
        <v>1</v>
      </c>
      <c r="S13" s="115">
        <v>0</v>
      </c>
      <c r="T13" s="112">
        <f t="shared" si="6"/>
        <v>0</v>
      </c>
    </row>
    <row r="14" spans="1:20" ht="15">
      <c r="A14" s="110" t="s">
        <v>95</v>
      </c>
      <c r="B14" s="111">
        <v>2962</v>
      </c>
      <c r="C14" s="111">
        <v>1301</v>
      </c>
      <c r="D14" s="111">
        <v>637</v>
      </c>
      <c r="E14" s="111">
        <v>588</v>
      </c>
      <c r="F14" s="111">
        <v>40</v>
      </c>
      <c r="G14" s="111">
        <v>533</v>
      </c>
      <c r="H14" s="111">
        <v>0</v>
      </c>
      <c r="I14" s="111">
        <v>0</v>
      </c>
      <c r="J14" s="112">
        <f t="shared" si="0"/>
        <v>0.06802721088435375</v>
      </c>
      <c r="K14" s="112">
        <f t="shared" si="1"/>
        <v>0.9064625850340136</v>
      </c>
      <c r="L14" s="112">
        <f t="shared" si="2"/>
        <v>0</v>
      </c>
      <c r="M14" s="112">
        <f t="shared" si="3"/>
        <v>0</v>
      </c>
      <c r="N14" s="112">
        <f t="shared" si="4"/>
        <v>0.00011569253551760841</v>
      </c>
      <c r="O14" s="111">
        <v>15</v>
      </c>
      <c r="P14" s="111">
        <v>119</v>
      </c>
      <c r="Q14" s="111">
        <v>119</v>
      </c>
      <c r="R14" s="113">
        <f t="shared" si="5"/>
        <v>1</v>
      </c>
      <c r="S14" s="111">
        <v>0</v>
      </c>
      <c r="T14" s="112">
        <f t="shared" si="6"/>
        <v>0</v>
      </c>
    </row>
    <row r="15" spans="1:20" ht="15">
      <c r="A15" s="114" t="s">
        <v>96</v>
      </c>
      <c r="B15" s="115">
        <v>4521</v>
      </c>
      <c r="C15" s="115">
        <v>2042</v>
      </c>
      <c r="D15" s="115">
        <v>1076</v>
      </c>
      <c r="E15" s="115">
        <v>964</v>
      </c>
      <c r="F15" s="115">
        <v>19</v>
      </c>
      <c r="G15" s="115">
        <v>812</v>
      </c>
      <c r="H15" s="115">
        <v>104</v>
      </c>
      <c r="I15" s="115">
        <v>9</v>
      </c>
      <c r="J15" s="112">
        <f t="shared" si="0"/>
        <v>0.01970954356846473</v>
      </c>
      <c r="K15" s="112">
        <f t="shared" si="1"/>
        <v>0.8423236514522822</v>
      </c>
      <c r="L15" s="112">
        <f t="shared" si="2"/>
        <v>0.1078838174273859</v>
      </c>
      <c r="M15" s="112">
        <f t="shared" si="3"/>
        <v>0.00933609958506224</v>
      </c>
      <c r="N15" s="112">
        <f t="shared" si="4"/>
        <v>2.044558461458997E-05</v>
      </c>
      <c r="O15" s="115">
        <v>20</v>
      </c>
      <c r="P15" s="115">
        <v>730</v>
      </c>
      <c r="Q15" s="115">
        <v>650</v>
      </c>
      <c r="R15" s="113">
        <f t="shared" si="5"/>
        <v>0.8904109589041096</v>
      </c>
      <c r="S15" s="115">
        <v>80</v>
      </c>
      <c r="T15" s="112">
        <f t="shared" si="6"/>
        <v>0.1095890410958904</v>
      </c>
    </row>
    <row r="16" spans="1:20" ht="15">
      <c r="A16" s="110" t="s">
        <v>97</v>
      </c>
      <c r="B16" s="111">
        <v>804</v>
      </c>
      <c r="C16" s="111">
        <v>265</v>
      </c>
      <c r="D16" s="111">
        <v>76</v>
      </c>
      <c r="E16" s="111">
        <v>72</v>
      </c>
      <c r="F16" s="111">
        <v>42</v>
      </c>
      <c r="G16" s="111">
        <v>21</v>
      </c>
      <c r="H16" s="111">
        <v>0</v>
      </c>
      <c r="I16" s="111">
        <v>0</v>
      </c>
      <c r="J16" s="112">
        <f t="shared" si="0"/>
        <v>0.5833333333333334</v>
      </c>
      <c r="K16" s="112">
        <f t="shared" si="1"/>
        <v>0.2916666666666667</v>
      </c>
      <c r="L16" s="112">
        <f t="shared" si="2"/>
        <v>0</v>
      </c>
      <c r="M16" s="112">
        <f t="shared" si="3"/>
        <v>0</v>
      </c>
      <c r="N16" s="112">
        <f t="shared" si="4"/>
        <v>0.008101851851851853</v>
      </c>
      <c r="O16" s="111">
        <v>9</v>
      </c>
      <c r="P16" s="111">
        <v>11</v>
      </c>
      <c r="Q16" s="111">
        <v>11</v>
      </c>
      <c r="R16" s="113">
        <f t="shared" si="5"/>
        <v>1</v>
      </c>
      <c r="S16" s="111">
        <v>0</v>
      </c>
      <c r="T16" s="112">
        <f t="shared" si="6"/>
        <v>0</v>
      </c>
    </row>
    <row r="17" spans="1:20" ht="15">
      <c r="A17" s="114" t="s">
        <v>98</v>
      </c>
      <c r="B17" s="115">
        <v>22018</v>
      </c>
      <c r="C17" s="115">
        <v>10174</v>
      </c>
      <c r="D17" s="115">
        <v>293</v>
      </c>
      <c r="E17" s="115">
        <v>281</v>
      </c>
      <c r="F17" s="115">
        <v>19</v>
      </c>
      <c r="G17" s="115">
        <v>230</v>
      </c>
      <c r="H17" s="115">
        <v>1</v>
      </c>
      <c r="I17" s="115">
        <v>2</v>
      </c>
      <c r="J17" s="112">
        <f t="shared" si="0"/>
        <v>0.06761565836298933</v>
      </c>
      <c r="K17" s="112">
        <f t="shared" si="1"/>
        <v>0.8185053380782918</v>
      </c>
      <c r="L17" s="112">
        <f t="shared" si="2"/>
        <v>0.0035587188612099642</v>
      </c>
      <c r="M17" s="112">
        <f t="shared" si="3"/>
        <v>0.0071174377224199285</v>
      </c>
      <c r="N17" s="112">
        <f t="shared" si="4"/>
        <v>0.00024062511872949938</v>
      </c>
      <c r="O17" s="115">
        <v>29</v>
      </c>
      <c r="P17" s="115">
        <v>192</v>
      </c>
      <c r="Q17" s="115">
        <v>191</v>
      </c>
      <c r="R17" s="113">
        <f t="shared" si="5"/>
        <v>0.9947916666666666</v>
      </c>
      <c r="S17" s="115">
        <v>1</v>
      </c>
      <c r="T17" s="112">
        <f t="shared" si="6"/>
        <v>0.005208333333333333</v>
      </c>
    </row>
    <row r="18" spans="1:20" ht="15">
      <c r="A18" s="110" t="s">
        <v>99</v>
      </c>
      <c r="B18" s="111">
        <v>3417</v>
      </c>
      <c r="C18" s="111">
        <v>1608</v>
      </c>
      <c r="D18" s="111">
        <v>251</v>
      </c>
      <c r="E18" s="111">
        <v>217</v>
      </c>
      <c r="F18" s="111">
        <v>14</v>
      </c>
      <c r="G18" s="111">
        <v>196</v>
      </c>
      <c r="H18" s="111">
        <v>0</v>
      </c>
      <c r="I18" s="111">
        <v>4</v>
      </c>
      <c r="J18" s="112">
        <f t="shared" si="0"/>
        <v>0.06451612903225806</v>
      </c>
      <c r="K18" s="112">
        <f t="shared" si="1"/>
        <v>0.9032258064516129</v>
      </c>
      <c r="L18" s="112">
        <f t="shared" si="2"/>
        <v>0</v>
      </c>
      <c r="M18" s="112">
        <f t="shared" si="3"/>
        <v>0.018433179723502304</v>
      </c>
      <c r="N18" s="112">
        <f t="shared" si="4"/>
        <v>0.0002973093503790694</v>
      </c>
      <c r="O18" s="111">
        <v>3</v>
      </c>
      <c r="P18" s="111">
        <v>118</v>
      </c>
      <c r="Q18" s="111">
        <v>118</v>
      </c>
      <c r="R18" s="113">
        <f t="shared" si="5"/>
        <v>1</v>
      </c>
      <c r="S18" s="111">
        <v>0</v>
      </c>
      <c r="T18" s="112">
        <f t="shared" si="6"/>
        <v>0</v>
      </c>
    </row>
    <row r="19" spans="1:20" ht="15">
      <c r="A19" s="114" t="s">
        <v>100</v>
      </c>
      <c r="B19" s="115">
        <v>3052</v>
      </c>
      <c r="C19" s="115">
        <v>1470</v>
      </c>
      <c r="D19" s="115">
        <v>748</v>
      </c>
      <c r="E19" s="115">
        <v>657</v>
      </c>
      <c r="F19" s="115">
        <v>355</v>
      </c>
      <c r="G19" s="115">
        <v>287</v>
      </c>
      <c r="H19" s="115">
        <v>11</v>
      </c>
      <c r="I19" s="115">
        <v>2</v>
      </c>
      <c r="J19" s="112">
        <f t="shared" si="0"/>
        <v>0.5403348554033486</v>
      </c>
      <c r="K19" s="112">
        <f t="shared" si="1"/>
        <v>0.4368340943683409</v>
      </c>
      <c r="L19" s="112">
        <f t="shared" si="2"/>
        <v>0.0167427701674277</v>
      </c>
      <c r="M19" s="112">
        <f t="shared" si="3"/>
        <v>0.0030441400304414</v>
      </c>
      <c r="N19" s="112">
        <f t="shared" si="4"/>
        <v>0.0008224274815880496</v>
      </c>
      <c r="O19" s="115">
        <v>2</v>
      </c>
      <c r="P19" s="115">
        <v>89</v>
      </c>
      <c r="Q19" s="115">
        <v>87</v>
      </c>
      <c r="R19" s="113">
        <f t="shared" si="5"/>
        <v>0.9775280898876404</v>
      </c>
      <c r="S19" s="115">
        <v>2</v>
      </c>
      <c r="T19" s="112">
        <f t="shared" si="6"/>
        <v>0.02247191011235955</v>
      </c>
    </row>
    <row r="20" spans="1:20" ht="15">
      <c r="A20" s="110" t="s">
        <v>101</v>
      </c>
      <c r="B20" s="111">
        <v>5665</v>
      </c>
      <c r="C20" s="111">
        <v>2248</v>
      </c>
      <c r="D20" s="111">
        <v>1507</v>
      </c>
      <c r="E20" s="111">
        <v>1361</v>
      </c>
      <c r="F20" s="111">
        <v>304</v>
      </c>
      <c r="G20" s="111">
        <v>696</v>
      </c>
      <c r="H20" s="111">
        <v>310</v>
      </c>
      <c r="I20" s="111">
        <v>6</v>
      </c>
      <c r="J20" s="112">
        <f t="shared" si="0"/>
        <v>0.2233651726671565</v>
      </c>
      <c r="K20" s="112">
        <f t="shared" si="1"/>
        <v>0.5113886847905952</v>
      </c>
      <c r="L20" s="112">
        <f t="shared" si="2"/>
        <v>0.22777369581190302</v>
      </c>
      <c r="M20" s="112">
        <f t="shared" si="3"/>
        <v>0.00440852314474651</v>
      </c>
      <c r="N20" s="112">
        <f t="shared" si="4"/>
        <v>0.00016411842223891</v>
      </c>
      <c r="O20" s="111">
        <v>45</v>
      </c>
      <c r="P20" s="111">
        <v>714</v>
      </c>
      <c r="Q20" s="111">
        <v>466</v>
      </c>
      <c r="R20" s="113">
        <f t="shared" si="5"/>
        <v>0.6526610644257703</v>
      </c>
      <c r="S20" s="111">
        <v>248</v>
      </c>
      <c r="T20" s="112">
        <f t="shared" si="6"/>
        <v>0.3473389355742297</v>
      </c>
    </row>
    <row r="21" spans="1:20" ht="15">
      <c r="A21" s="114" t="s">
        <v>102</v>
      </c>
      <c r="B21" s="115">
        <v>2446</v>
      </c>
      <c r="C21" s="115">
        <v>1182</v>
      </c>
      <c r="D21" s="115">
        <v>542</v>
      </c>
      <c r="E21" s="115">
        <v>496</v>
      </c>
      <c r="F21" s="115">
        <v>82</v>
      </c>
      <c r="G21" s="115">
        <v>391</v>
      </c>
      <c r="H21" s="115">
        <v>9</v>
      </c>
      <c r="I21" s="115">
        <v>3</v>
      </c>
      <c r="J21" s="112">
        <f t="shared" si="0"/>
        <v>0.16532258064516128</v>
      </c>
      <c r="K21" s="112">
        <f t="shared" si="1"/>
        <v>0.7883064516129032</v>
      </c>
      <c r="L21" s="112">
        <f t="shared" si="2"/>
        <v>0.018145161290322582</v>
      </c>
      <c r="M21" s="112">
        <f t="shared" si="3"/>
        <v>0.006048387096774193</v>
      </c>
      <c r="N21" s="112">
        <f t="shared" si="4"/>
        <v>0.00033331165452653484</v>
      </c>
      <c r="O21" s="115">
        <v>11</v>
      </c>
      <c r="P21" s="115">
        <v>256</v>
      </c>
      <c r="Q21" s="115">
        <v>255</v>
      </c>
      <c r="R21" s="113">
        <f t="shared" si="5"/>
        <v>0.99609375</v>
      </c>
      <c r="S21" s="115">
        <v>1</v>
      </c>
      <c r="T21" s="112">
        <f t="shared" si="6"/>
        <v>0.00390625</v>
      </c>
    </row>
    <row r="22" spans="1:20" ht="15">
      <c r="A22" s="110" t="s">
        <v>103</v>
      </c>
      <c r="B22" s="111">
        <v>1364</v>
      </c>
      <c r="C22" s="111">
        <v>556</v>
      </c>
      <c r="D22" s="111">
        <v>459</v>
      </c>
      <c r="E22" s="111">
        <v>412</v>
      </c>
      <c r="F22" s="111">
        <v>12</v>
      </c>
      <c r="G22" s="111">
        <v>378</v>
      </c>
      <c r="H22" s="111">
        <v>18</v>
      </c>
      <c r="I22" s="111">
        <v>1</v>
      </c>
      <c r="J22" s="112">
        <f t="shared" si="0"/>
        <v>0.02912621359223301</v>
      </c>
      <c r="K22" s="112">
        <f t="shared" si="1"/>
        <v>0.9174757281553398</v>
      </c>
      <c r="L22" s="112">
        <f t="shared" si="2"/>
        <v>0.043689320388349516</v>
      </c>
      <c r="M22" s="112">
        <f t="shared" si="3"/>
        <v>0.0024271844660194173</v>
      </c>
      <c r="N22" s="112">
        <f t="shared" si="4"/>
        <v>7.069469318503158E-05</v>
      </c>
      <c r="O22" s="111">
        <v>3</v>
      </c>
      <c r="P22" s="111">
        <v>363</v>
      </c>
      <c r="Q22" s="111">
        <v>351</v>
      </c>
      <c r="R22" s="113">
        <f t="shared" si="5"/>
        <v>0.9669421487603306</v>
      </c>
      <c r="S22" s="111">
        <v>12</v>
      </c>
      <c r="T22" s="112">
        <f t="shared" si="6"/>
        <v>0.03305785123966942</v>
      </c>
    </row>
    <row r="23" spans="1:20" ht="15">
      <c r="A23" s="114" t="s">
        <v>104</v>
      </c>
      <c r="B23" s="115">
        <v>1626</v>
      </c>
      <c r="C23" s="115">
        <v>714</v>
      </c>
      <c r="D23" s="115">
        <v>273</v>
      </c>
      <c r="E23" s="115">
        <v>253</v>
      </c>
      <c r="F23" s="115">
        <v>82</v>
      </c>
      <c r="G23" s="115">
        <v>142</v>
      </c>
      <c r="H23" s="115">
        <v>3</v>
      </c>
      <c r="I23" s="115">
        <v>3</v>
      </c>
      <c r="J23" s="112">
        <f t="shared" si="0"/>
        <v>0.3241106719367589</v>
      </c>
      <c r="K23" s="112">
        <f t="shared" si="1"/>
        <v>0.5612648221343873</v>
      </c>
      <c r="L23" s="112">
        <f t="shared" si="2"/>
        <v>0.011857707509881422</v>
      </c>
      <c r="M23" s="112">
        <f t="shared" si="3"/>
        <v>0.011857707509881422</v>
      </c>
      <c r="N23" s="112">
        <f t="shared" si="4"/>
        <v>0.0012810698495524069</v>
      </c>
      <c r="O23" s="115">
        <v>23</v>
      </c>
      <c r="P23" s="115">
        <v>106</v>
      </c>
      <c r="Q23" s="115">
        <v>106</v>
      </c>
      <c r="R23" s="113">
        <f t="shared" si="5"/>
        <v>1</v>
      </c>
      <c r="S23" s="115">
        <v>0</v>
      </c>
      <c r="T23" s="112">
        <f t="shared" si="6"/>
        <v>0</v>
      </c>
    </row>
    <row r="24" spans="1:20" ht="15">
      <c r="A24" s="110" t="s">
        <v>105</v>
      </c>
      <c r="B24" s="111">
        <v>636</v>
      </c>
      <c r="C24" s="111">
        <v>299</v>
      </c>
      <c r="D24" s="111">
        <v>156</v>
      </c>
      <c r="E24" s="111">
        <v>139</v>
      </c>
      <c r="F24" s="111">
        <v>15</v>
      </c>
      <c r="G24" s="111">
        <v>110</v>
      </c>
      <c r="H24" s="111">
        <v>8</v>
      </c>
      <c r="I24" s="111">
        <v>2</v>
      </c>
      <c r="J24" s="112">
        <f t="shared" si="0"/>
        <v>0.1079136690647482</v>
      </c>
      <c r="K24" s="112">
        <f t="shared" si="1"/>
        <v>0.7913669064748201</v>
      </c>
      <c r="L24" s="112">
        <f t="shared" si="2"/>
        <v>0.05755395683453238</v>
      </c>
      <c r="M24" s="112">
        <f t="shared" si="3"/>
        <v>0.014388489208633094</v>
      </c>
      <c r="N24" s="112">
        <f t="shared" si="4"/>
        <v>0.0007763573314010662</v>
      </c>
      <c r="O24" s="111">
        <v>4</v>
      </c>
      <c r="P24" s="111">
        <v>71</v>
      </c>
      <c r="Q24" s="111">
        <v>68</v>
      </c>
      <c r="R24" s="113">
        <f t="shared" si="5"/>
        <v>0.9577464788732394</v>
      </c>
      <c r="S24" s="111">
        <v>3</v>
      </c>
      <c r="T24" s="112">
        <f t="shared" si="6"/>
        <v>0.04225352112676056</v>
      </c>
    </row>
    <row r="25" spans="1:20" ht="15">
      <c r="A25" s="114" t="s">
        <v>106</v>
      </c>
      <c r="B25" s="115">
        <v>1771</v>
      </c>
      <c r="C25" s="115">
        <v>591</v>
      </c>
      <c r="D25" s="115">
        <v>135</v>
      </c>
      <c r="E25" s="115">
        <v>44</v>
      </c>
      <c r="F25" s="115">
        <v>32</v>
      </c>
      <c r="G25" s="115">
        <v>12</v>
      </c>
      <c r="H25" s="115">
        <v>0</v>
      </c>
      <c r="I25" s="115">
        <v>0</v>
      </c>
      <c r="J25" s="112">
        <f t="shared" si="0"/>
        <v>0.7272727272727273</v>
      </c>
      <c r="K25" s="112">
        <f t="shared" si="1"/>
        <v>0.2727272727272727</v>
      </c>
      <c r="L25" s="112">
        <f t="shared" si="2"/>
        <v>0</v>
      </c>
      <c r="M25" s="112">
        <f t="shared" si="3"/>
        <v>0</v>
      </c>
      <c r="N25" s="112">
        <f t="shared" si="4"/>
        <v>0.01652892561983471</v>
      </c>
      <c r="O25" s="115">
        <v>0</v>
      </c>
      <c r="P25" s="115">
        <v>0</v>
      </c>
      <c r="Q25" s="115">
        <v>0</v>
      </c>
      <c r="R25" s="113">
        <f t="shared" si="5"/>
        <v>0</v>
      </c>
      <c r="S25" s="115">
        <v>0</v>
      </c>
      <c r="T25" s="112">
        <f t="shared" si="6"/>
        <v>0</v>
      </c>
    </row>
    <row r="26" spans="1:20" ht="15">
      <c r="A26" s="110" t="s">
        <v>107</v>
      </c>
      <c r="B26" s="111">
        <v>489</v>
      </c>
      <c r="C26" s="111">
        <v>235</v>
      </c>
      <c r="D26" s="111">
        <v>0</v>
      </c>
      <c r="E26" s="111">
        <v>0</v>
      </c>
      <c r="F26" s="111">
        <v>0</v>
      </c>
      <c r="G26" s="111">
        <v>0</v>
      </c>
      <c r="H26" s="111">
        <v>0</v>
      </c>
      <c r="I26" s="111">
        <v>0</v>
      </c>
      <c r="J26" s="112">
        <f t="shared" si="0"/>
        <v>0</v>
      </c>
      <c r="K26" s="112">
        <f t="shared" si="1"/>
        <v>0</v>
      </c>
      <c r="L26" s="112">
        <f t="shared" si="2"/>
        <v>0</v>
      </c>
      <c r="M26" s="112">
        <f t="shared" si="3"/>
        <v>0</v>
      </c>
      <c r="N26" s="112">
        <f t="shared" si="4"/>
        <v>0</v>
      </c>
      <c r="O26" s="111">
        <v>0</v>
      </c>
      <c r="P26" s="111">
        <v>0</v>
      </c>
      <c r="Q26" s="111">
        <v>0</v>
      </c>
      <c r="R26" s="113">
        <f t="shared" si="5"/>
        <v>0</v>
      </c>
      <c r="S26" s="111">
        <v>0</v>
      </c>
      <c r="T26" s="112">
        <f t="shared" si="6"/>
        <v>0</v>
      </c>
    </row>
    <row r="27" spans="1:20" ht="15">
      <c r="A27" s="114" t="s">
        <v>108</v>
      </c>
      <c r="B27" s="115">
        <v>10912</v>
      </c>
      <c r="C27" s="115">
        <v>4119</v>
      </c>
      <c r="D27" s="115">
        <v>1643</v>
      </c>
      <c r="E27" s="115">
        <v>1451</v>
      </c>
      <c r="F27" s="115">
        <v>530</v>
      </c>
      <c r="G27" s="115">
        <v>854</v>
      </c>
      <c r="H27" s="115">
        <v>7</v>
      </c>
      <c r="I27" s="115">
        <v>12</v>
      </c>
      <c r="J27" s="112">
        <f t="shared" si="0"/>
        <v>0.36526533425223984</v>
      </c>
      <c r="K27" s="112">
        <f t="shared" si="1"/>
        <v>0.5885596140592695</v>
      </c>
      <c r="L27" s="112">
        <f t="shared" si="2"/>
        <v>0.004824259131633356</v>
      </c>
      <c r="M27" s="112">
        <f t="shared" si="3"/>
        <v>0.008270158511371467</v>
      </c>
      <c r="N27" s="112">
        <f t="shared" si="4"/>
        <v>0.00025173351774792545</v>
      </c>
      <c r="O27" s="115">
        <v>48</v>
      </c>
      <c r="P27" s="115">
        <v>490</v>
      </c>
      <c r="Q27" s="115">
        <v>489</v>
      </c>
      <c r="R27" s="113">
        <f t="shared" si="5"/>
        <v>0.9979591836734694</v>
      </c>
      <c r="S27" s="115">
        <v>1</v>
      </c>
      <c r="T27" s="112">
        <f t="shared" si="6"/>
        <v>0.0020408163265306124</v>
      </c>
    </row>
    <row r="28" spans="1:20" ht="15">
      <c r="A28" s="110" t="s">
        <v>109</v>
      </c>
      <c r="B28" s="111">
        <v>2155</v>
      </c>
      <c r="C28" s="111">
        <v>1005</v>
      </c>
      <c r="D28" s="111">
        <v>497</v>
      </c>
      <c r="E28" s="111">
        <v>435</v>
      </c>
      <c r="F28" s="111">
        <v>16</v>
      </c>
      <c r="G28" s="111">
        <v>387</v>
      </c>
      <c r="H28" s="111">
        <v>2</v>
      </c>
      <c r="I28" s="111">
        <v>1</v>
      </c>
      <c r="J28" s="112">
        <f t="shared" si="0"/>
        <v>0.0367816091954023</v>
      </c>
      <c r="K28" s="112">
        <f t="shared" si="1"/>
        <v>0.8896551724137931</v>
      </c>
      <c r="L28" s="112">
        <f t="shared" si="2"/>
        <v>0.004597701149425287</v>
      </c>
      <c r="M28" s="112">
        <f t="shared" si="3"/>
        <v>0.0022988505747126436</v>
      </c>
      <c r="N28" s="112">
        <f t="shared" si="4"/>
        <v>8.455542343770643E-05</v>
      </c>
      <c r="O28" s="111">
        <v>29</v>
      </c>
      <c r="P28" s="111">
        <v>206</v>
      </c>
      <c r="Q28" s="111">
        <v>206</v>
      </c>
      <c r="R28" s="113">
        <f t="shared" si="5"/>
        <v>1</v>
      </c>
      <c r="S28" s="111">
        <v>0</v>
      </c>
      <c r="T28" s="112">
        <f t="shared" si="6"/>
        <v>0</v>
      </c>
    </row>
    <row r="29" spans="1:20" ht="15">
      <c r="A29" s="114" t="s">
        <v>110</v>
      </c>
      <c r="B29" s="115">
        <v>2020</v>
      </c>
      <c r="C29" s="115">
        <v>993</v>
      </c>
      <c r="D29" s="115">
        <v>616</v>
      </c>
      <c r="E29" s="115">
        <v>578</v>
      </c>
      <c r="F29" s="115">
        <v>11</v>
      </c>
      <c r="G29" s="115">
        <v>542</v>
      </c>
      <c r="H29" s="115">
        <v>0</v>
      </c>
      <c r="I29" s="115">
        <v>9</v>
      </c>
      <c r="J29" s="112">
        <f t="shared" si="0"/>
        <v>0.01903114186851211</v>
      </c>
      <c r="K29" s="112">
        <f t="shared" si="1"/>
        <v>0.9377162629757786</v>
      </c>
      <c r="L29" s="112">
        <f t="shared" si="2"/>
        <v>0</v>
      </c>
      <c r="M29" s="112">
        <f t="shared" si="3"/>
        <v>0.015570934256055362</v>
      </c>
      <c r="N29" s="112">
        <f t="shared" si="4"/>
        <v>3.2925850983584964E-05</v>
      </c>
      <c r="O29" s="115">
        <v>16</v>
      </c>
      <c r="P29" s="115">
        <v>303</v>
      </c>
      <c r="Q29" s="115">
        <v>303</v>
      </c>
      <c r="R29" s="113">
        <f t="shared" si="5"/>
        <v>1</v>
      </c>
      <c r="S29" s="115">
        <v>0</v>
      </c>
      <c r="T29" s="112">
        <f t="shared" si="6"/>
        <v>0</v>
      </c>
    </row>
    <row r="30" spans="1:20" ht="15">
      <c r="A30" s="110" t="s">
        <v>111</v>
      </c>
      <c r="B30" s="111">
        <v>449</v>
      </c>
      <c r="C30" s="111">
        <v>178</v>
      </c>
      <c r="D30" s="111">
        <v>121</v>
      </c>
      <c r="E30" s="111">
        <v>117</v>
      </c>
      <c r="F30" s="111">
        <v>16</v>
      </c>
      <c r="G30" s="111">
        <v>81</v>
      </c>
      <c r="H30" s="111">
        <v>0</v>
      </c>
      <c r="I30" s="111">
        <v>5</v>
      </c>
      <c r="J30" s="112">
        <f t="shared" si="0"/>
        <v>0.13675213675213677</v>
      </c>
      <c r="K30" s="112">
        <f t="shared" si="1"/>
        <v>0.6923076923076923</v>
      </c>
      <c r="L30" s="112">
        <f t="shared" si="2"/>
        <v>0</v>
      </c>
      <c r="M30" s="112">
        <f t="shared" si="3"/>
        <v>0.042735042735042736</v>
      </c>
      <c r="N30" s="112">
        <f t="shared" si="4"/>
        <v>0.0011688216816421945</v>
      </c>
      <c r="O30" s="111">
        <v>15</v>
      </c>
      <c r="P30" s="111">
        <v>59</v>
      </c>
      <c r="Q30" s="111">
        <v>59</v>
      </c>
      <c r="R30" s="113">
        <f t="shared" si="5"/>
        <v>1</v>
      </c>
      <c r="S30" s="111">
        <v>0</v>
      </c>
      <c r="T30" s="112">
        <f t="shared" si="6"/>
        <v>0</v>
      </c>
    </row>
    <row r="31" spans="1:20" ht="15">
      <c r="A31" s="114" t="s">
        <v>112</v>
      </c>
      <c r="B31" s="115">
        <v>1043</v>
      </c>
      <c r="C31" s="115">
        <v>469</v>
      </c>
      <c r="D31" s="115">
        <v>376</v>
      </c>
      <c r="E31" s="115">
        <v>327</v>
      </c>
      <c r="F31" s="115">
        <v>25</v>
      </c>
      <c r="G31" s="115">
        <v>292</v>
      </c>
      <c r="H31" s="115">
        <v>2</v>
      </c>
      <c r="I31" s="115">
        <v>2</v>
      </c>
      <c r="J31" s="112">
        <f t="shared" si="0"/>
        <v>0.0764525993883792</v>
      </c>
      <c r="K31" s="112">
        <f t="shared" si="1"/>
        <v>0.8929663608562691</v>
      </c>
      <c r="L31" s="112">
        <f t="shared" si="2"/>
        <v>0.0061162079510703364</v>
      </c>
      <c r="M31" s="112">
        <f t="shared" si="3"/>
        <v>0.0061162079510703364</v>
      </c>
      <c r="N31" s="112">
        <f t="shared" si="4"/>
        <v>0.0002337999981296</v>
      </c>
      <c r="O31" s="115">
        <v>6</v>
      </c>
      <c r="P31" s="115">
        <v>151</v>
      </c>
      <c r="Q31" s="115">
        <v>151</v>
      </c>
      <c r="R31" s="113">
        <f t="shared" si="5"/>
        <v>1</v>
      </c>
      <c r="S31" s="115">
        <v>0</v>
      </c>
      <c r="T31" s="112">
        <f t="shared" si="6"/>
        <v>0</v>
      </c>
    </row>
    <row r="32" spans="1:20" ht="15">
      <c r="A32" s="110" t="s">
        <v>113</v>
      </c>
      <c r="B32" s="111">
        <v>1626</v>
      </c>
      <c r="C32" s="111">
        <v>685</v>
      </c>
      <c r="D32" s="111">
        <v>457</v>
      </c>
      <c r="E32" s="111">
        <v>376</v>
      </c>
      <c r="F32" s="111">
        <v>55</v>
      </c>
      <c r="G32" s="111">
        <v>305</v>
      </c>
      <c r="H32" s="111">
        <v>1</v>
      </c>
      <c r="I32" s="111">
        <v>8</v>
      </c>
      <c r="J32" s="112">
        <f t="shared" si="0"/>
        <v>0.14627659574468085</v>
      </c>
      <c r="K32" s="112">
        <f t="shared" si="1"/>
        <v>0.8111702127659575</v>
      </c>
      <c r="L32" s="112">
        <f t="shared" si="2"/>
        <v>0.0026595744680851063</v>
      </c>
      <c r="M32" s="112">
        <f t="shared" si="3"/>
        <v>0.02127659574468085</v>
      </c>
      <c r="N32" s="112">
        <f t="shared" si="4"/>
        <v>0.00038903349932095974</v>
      </c>
      <c r="O32" s="111">
        <v>7</v>
      </c>
      <c r="P32" s="111">
        <v>155</v>
      </c>
      <c r="Q32" s="111">
        <v>155</v>
      </c>
      <c r="R32" s="113">
        <f t="shared" si="5"/>
        <v>1</v>
      </c>
      <c r="S32" s="111">
        <v>0</v>
      </c>
      <c r="T32" s="112">
        <f t="shared" si="6"/>
        <v>0</v>
      </c>
    </row>
    <row r="33" spans="1:20" ht="15">
      <c r="A33" s="114" t="s">
        <v>114</v>
      </c>
      <c r="B33" s="115">
        <v>1548</v>
      </c>
      <c r="C33" s="115">
        <v>748</v>
      </c>
      <c r="D33" s="115">
        <v>335</v>
      </c>
      <c r="E33" s="115">
        <v>281</v>
      </c>
      <c r="F33" s="115">
        <v>19</v>
      </c>
      <c r="G33" s="115">
        <v>196</v>
      </c>
      <c r="H33" s="115">
        <v>19</v>
      </c>
      <c r="I33" s="115">
        <v>3</v>
      </c>
      <c r="J33" s="112">
        <f t="shared" si="0"/>
        <v>0.06761565836298933</v>
      </c>
      <c r="K33" s="112">
        <f t="shared" si="1"/>
        <v>0.697508896797153</v>
      </c>
      <c r="L33" s="112">
        <f t="shared" si="2"/>
        <v>0.06761565836298933</v>
      </c>
      <c r="M33" s="112">
        <f t="shared" si="3"/>
        <v>0.010676156583629894</v>
      </c>
      <c r="N33" s="112">
        <f t="shared" si="4"/>
        <v>0.00024062511872949938</v>
      </c>
      <c r="O33" s="115">
        <v>44</v>
      </c>
      <c r="P33" s="115">
        <v>111</v>
      </c>
      <c r="Q33" s="115">
        <v>106</v>
      </c>
      <c r="R33" s="113">
        <f t="shared" si="5"/>
        <v>0.954954954954955</v>
      </c>
      <c r="S33" s="115">
        <v>5</v>
      </c>
      <c r="T33" s="112">
        <f t="shared" si="6"/>
        <v>0.04504504504504504</v>
      </c>
    </row>
    <row r="34" spans="1:20" ht="15">
      <c r="A34" s="110" t="s">
        <v>115</v>
      </c>
      <c r="B34" s="111">
        <v>974</v>
      </c>
      <c r="C34" s="111">
        <v>398</v>
      </c>
      <c r="D34" s="111">
        <v>142</v>
      </c>
      <c r="E34" s="111">
        <v>77</v>
      </c>
      <c r="F34" s="111">
        <v>0</v>
      </c>
      <c r="G34" s="111">
        <v>74</v>
      </c>
      <c r="H34" s="111">
        <v>0</v>
      </c>
      <c r="I34" s="111">
        <v>1</v>
      </c>
      <c r="J34" s="112">
        <f t="shared" si="0"/>
        <v>0</v>
      </c>
      <c r="K34" s="112">
        <f t="shared" si="1"/>
        <v>0.961038961038961</v>
      </c>
      <c r="L34" s="112">
        <f t="shared" si="2"/>
        <v>0</v>
      </c>
      <c r="M34" s="112">
        <f t="shared" si="3"/>
        <v>0.012987012987012988</v>
      </c>
      <c r="N34" s="112">
        <f t="shared" si="4"/>
        <v>0</v>
      </c>
      <c r="O34" s="111">
        <v>2</v>
      </c>
      <c r="P34" s="111">
        <v>47</v>
      </c>
      <c r="Q34" s="111">
        <v>47</v>
      </c>
      <c r="R34" s="113">
        <f t="shared" si="5"/>
        <v>1</v>
      </c>
      <c r="S34" s="111">
        <v>0</v>
      </c>
      <c r="T34" s="112">
        <f t="shared" si="6"/>
        <v>0</v>
      </c>
    </row>
    <row r="35" spans="1:20" ht="15">
      <c r="A35" s="114" t="s">
        <v>116</v>
      </c>
      <c r="B35" s="115">
        <v>4521</v>
      </c>
      <c r="C35" s="115">
        <v>1870</v>
      </c>
      <c r="D35" s="115">
        <v>191</v>
      </c>
      <c r="E35" s="115">
        <v>120</v>
      </c>
      <c r="F35" s="115">
        <v>80</v>
      </c>
      <c r="G35" s="115">
        <v>30</v>
      </c>
      <c r="H35" s="115">
        <v>1</v>
      </c>
      <c r="I35" s="115">
        <v>0</v>
      </c>
      <c r="J35" s="112">
        <f t="shared" si="0"/>
        <v>0.6666666666666666</v>
      </c>
      <c r="K35" s="112">
        <f t="shared" si="1"/>
        <v>0.25</v>
      </c>
      <c r="L35" s="112">
        <f t="shared" si="2"/>
        <v>0.008333333333333333</v>
      </c>
      <c r="M35" s="112">
        <f t="shared" si="3"/>
        <v>0</v>
      </c>
      <c r="N35" s="112">
        <f t="shared" si="4"/>
        <v>0.005555555555555555</v>
      </c>
      <c r="O35" s="115">
        <v>9</v>
      </c>
      <c r="P35" s="115">
        <v>14</v>
      </c>
      <c r="Q35" s="115">
        <v>13</v>
      </c>
      <c r="R35" s="113">
        <f t="shared" si="5"/>
        <v>0.9285714285714286</v>
      </c>
      <c r="S35" s="115">
        <v>1</v>
      </c>
      <c r="T35" s="112">
        <f t="shared" si="6"/>
        <v>0.07142857142857142</v>
      </c>
    </row>
    <row r="36" spans="1:20" ht="15">
      <c r="A36" s="110" t="s">
        <v>117</v>
      </c>
      <c r="B36" s="111">
        <v>338</v>
      </c>
      <c r="C36" s="111">
        <v>106</v>
      </c>
      <c r="D36" s="111">
        <v>78</v>
      </c>
      <c r="E36" s="111">
        <v>60</v>
      </c>
      <c r="F36" s="111">
        <v>16</v>
      </c>
      <c r="G36" s="111">
        <v>41</v>
      </c>
      <c r="H36" s="111">
        <v>0</v>
      </c>
      <c r="I36" s="111">
        <v>0</v>
      </c>
      <c r="J36" s="112">
        <f t="shared" si="0"/>
        <v>0.26666666666666666</v>
      </c>
      <c r="K36" s="112">
        <f t="shared" si="1"/>
        <v>0.6833333333333333</v>
      </c>
      <c r="L36" s="112">
        <f t="shared" si="2"/>
        <v>0</v>
      </c>
      <c r="M36" s="112">
        <f t="shared" si="3"/>
        <v>0</v>
      </c>
      <c r="N36" s="112">
        <f t="shared" si="4"/>
        <v>0.0044444444444444444</v>
      </c>
      <c r="O36" s="111">
        <v>3</v>
      </c>
      <c r="P36" s="111">
        <v>23</v>
      </c>
      <c r="Q36" s="111">
        <v>23</v>
      </c>
      <c r="R36" s="113">
        <f t="shared" si="5"/>
        <v>1</v>
      </c>
      <c r="S36" s="111">
        <v>0</v>
      </c>
      <c r="T36" s="112">
        <f t="shared" si="6"/>
        <v>0</v>
      </c>
    </row>
    <row r="37" spans="1:20" ht="15">
      <c r="A37" s="114" t="s">
        <v>118</v>
      </c>
      <c r="B37" s="115">
        <v>2482</v>
      </c>
      <c r="C37" s="115">
        <v>1168</v>
      </c>
      <c r="D37" s="115">
        <v>268</v>
      </c>
      <c r="E37" s="115">
        <v>222</v>
      </c>
      <c r="F37" s="115">
        <v>50</v>
      </c>
      <c r="G37" s="115">
        <v>157</v>
      </c>
      <c r="H37" s="115">
        <v>13</v>
      </c>
      <c r="I37" s="115">
        <v>0</v>
      </c>
      <c r="J37" s="112">
        <f t="shared" si="0"/>
        <v>0.22522522522522523</v>
      </c>
      <c r="K37" s="112">
        <f t="shared" si="1"/>
        <v>0.7072072072072072</v>
      </c>
      <c r="L37" s="112">
        <f t="shared" si="2"/>
        <v>0.05855855855855856</v>
      </c>
      <c r="M37" s="112">
        <f t="shared" si="3"/>
        <v>0</v>
      </c>
      <c r="N37" s="112">
        <f t="shared" si="4"/>
        <v>0.0010145280415550686</v>
      </c>
      <c r="O37" s="115">
        <v>2</v>
      </c>
      <c r="P37" s="115">
        <v>86</v>
      </c>
      <c r="Q37" s="115">
        <v>73</v>
      </c>
      <c r="R37" s="113">
        <f t="shared" si="5"/>
        <v>0.8488372093023255</v>
      </c>
      <c r="S37" s="115">
        <v>13</v>
      </c>
      <c r="T37" s="112">
        <f t="shared" si="6"/>
        <v>0.1511627906976744</v>
      </c>
    </row>
    <row r="38" spans="1:20" ht="15">
      <c r="A38" s="110" t="s">
        <v>119</v>
      </c>
      <c r="B38" s="111">
        <v>2688</v>
      </c>
      <c r="C38" s="111">
        <v>1290</v>
      </c>
      <c r="D38" s="111">
        <v>336</v>
      </c>
      <c r="E38" s="111">
        <v>305</v>
      </c>
      <c r="F38" s="111">
        <v>33</v>
      </c>
      <c r="G38" s="111">
        <v>230</v>
      </c>
      <c r="H38" s="111">
        <v>4</v>
      </c>
      <c r="I38" s="111">
        <v>0</v>
      </c>
      <c r="J38" s="112">
        <f t="shared" si="0"/>
        <v>0.10819672131147541</v>
      </c>
      <c r="K38" s="112">
        <f t="shared" si="1"/>
        <v>0.7540983606557377</v>
      </c>
      <c r="L38" s="112">
        <f t="shared" si="2"/>
        <v>0.013114754098360656</v>
      </c>
      <c r="M38" s="112">
        <f t="shared" si="3"/>
        <v>0</v>
      </c>
      <c r="N38" s="112">
        <f t="shared" si="4"/>
        <v>0.00035474334856221444</v>
      </c>
      <c r="O38" s="111">
        <v>38</v>
      </c>
      <c r="P38" s="111">
        <v>190</v>
      </c>
      <c r="Q38" s="111">
        <v>186</v>
      </c>
      <c r="R38" s="113">
        <f t="shared" si="5"/>
        <v>0.9789473684210527</v>
      </c>
      <c r="S38" s="111">
        <v>4</v>
      </c>
      <c r="T38" s="112">
        <f t="shared" si="6"/>
        <v>0.021052631578947368</v>
      </c>
    </row>
    <row r="39" spans="1:20" ht="15">
      <c r="A39" s="114" t="s">
        <v>120</v>
      </c>
      <c r="B39" s="115">
        <v>664</v>
      </c>
      <c r="C39" s="115">
        <v>224</v>
      </c>
      <c r="D39" s="115">
        <v>138</v>
      </c>
      <c r="E39" s="115">
        <v>131</v>
      </c>
      <c r="F39" s="115">
        <v>13</v>
      </c>
      <c r="G39" s="115">
        <v>93</v>
      </c>
      <c r="H39" s="115">
        <v>2</v>
      </c>
      <c r="I39" s="115">
        <v>1</v>
      </c>
      <c r="J39" s="112">
        <f t="shared" si="0"/>
        <v>0.09923664122137404</v>
      </c>
      <c r="K39" s="112">
        <f t="shared" si="1"/>
        <v>0.7099236641221374</v>
      </c>
      <c r="L39" s="112">
        <f t="shared" si="2"/>
        <v>0.015267175572519083</v>
      </c>
      <c r="M39" s="112">
        <f t="shared" si="3"/>
        <v>0.007633587786259542</v>
      </c>
      <c r="N39" s="112">
        <f t="shared" si="4"/>
        <v>0.0007575316123769011</v>
      </c>
      <c r="O39" s="115">
        <v>22</v>
      </c>
      <c r="P39" s="115">
        <v>86</v>
      </c>
      <c r="Q39" s="115">
        <v>84</v>
      </c>
      <c r="R39" s="113">
        <f t="shared" si="5"/>
        <v>0.9767441860465116</v>
      </c>
      <c r="S39" s="115">
        <v>2</v>
      </c>
      <c r="T39" s="112">
        <f t="shared" si="6"/>
        <v>0.023255813953488372</v>
      </c>
    </row>
    <row r="40" spans="1:20" ht="15">
      <c r="A40" s="110" t="s">
        <v>121</v>
      </c>
      <c r="B40" s="111">
        <v>5799</v>
      </c>
      <c r="C40" s="111">
        <v>2382</v>
      </c>
      <c r="D40" s="111">
        <v>700</v>
      </c>
      <c r="E40" s="111">
        <v>631</v>
      </c>
      <c r="F40" s="111">
        <v>88</v>
      </c>
      <c r="G40" s="111">
        <v>526</v>
      </c>
      <c r="H40" s="111">
        <v>8</v>
      </c>
      <c r="I40" s="111">
        <v>8</v>
      </c>
      <c r="J40" s="112">
        <f t="shared" si="0"/>
        <v>0.13946117274167988</v>
      </c>
      <c r="K40" s="112">
        <f t="shared" si="1"/>
        <v>0.8335974643423137</v>
      </c>
      <c r="L40" s="112">
        <f t="shared" si="2"/>
        <v>0.012678288431061807</v>
      </c>
      <c r="M40" s="112">
        <f t="shared" si="3"/>
        <v>0.012678288431061807</v>
      </c>
      <c r="N40" s="112">
        <f t="shared" si="4"/>
        <v>0.00022101612161914402</v>
      </c>
      <c r="O40" s="111">
        <v>1</v>
      </c>
      <c r="P40" s="111">
        <v>343</v>
      </c>
      <c r="Q40" s="111">
        <v>336</v>
      </c>
      <c r="R40" s="113">
        <f t="shared" si="5"/>
        <v>0.9795918367346939</v>
      </c>
      <c r="S40" s="111">
        <v>7</v>
      </c>
      <c r="T40" s="112">
        <f t="shared" si="6"/>
        <v>0.02040816326530612</v>
      </c>
    </row>
    <row r="41" spans="1:20" ht="15">
      <c r="A41" s="114" t="s">
        <v>122</v>
      </c>
      <c r="B41" s="115">
        <v>536</v>
      </c>
      <c r="C41" s="115">
        <v>216</v>
      </c>
      <c r="D41" s="115">
        <v>175</v>
      </c>
      <c r="E41" s="115">
        <v>167</v>
      </c>
      <c r="F41" s="115">
        <v>35</v>
      </c>
      <c r="G41" s="115">
        <v>119</v>
      </c>
      <c r="H41" s="115">
        <v>1</v>
      </c>
      <c r="I41" s="115">
        <v>6</v>
      </c>
      <c r="J41" s="112">
        <f t="shared" si="0"/>
        <v>0.20958083832335328</v>
      </c>
      <c r="K41" s="112">
        <f t="shared" si="1"/>
        <v>0.7125748502994012</v>
      </c>
      <c r="L41" s="112">
        <f t="shared" si="2"/>
        <v>0.005988023952095809</v>
      </c>
      <c r="M41" s="112">
        <f t="shared" si="3"/>
        <v>0.03592814371257485</v>
      </c>
      <c r="N41" s="112">
        <f t="shared" si="4"/>
        <v>0.0012549750797805586</v>
      </c>
      <c r="O41" s="115">
        <v>6</v>
      </c>
      <c r="P41" s="115">
        <v>91</v>
      </c>
      <c r="Q41" s="115">
        <v>91</v>
      </c>
      <c r="R41" s="113">
        <f t="shared" si="5"/>
        <v>1</v>
      </c>
      <c r="S41" s="115">
        <v>0</v>
      </c>
      <c r="T41" s="112">
        <f t="shared" si="6"/>
        <v>0</v>
      </c>
    </row>
    <row r="42" spans="1:20" ht="15">
      <c r="A42" s="110" t="s">
        <v>123</v>
      </c>
      <c r="B42" s="111">
        <v>3352</v>
      </c>
      <c r="C42" s="111">
        <v>1318</v>
      </c>
      <c r="D42" s="111">
        <v>723</v>
      </c>
      <c r="E42" s="111">
        <v>653</v>
      </c>
      <c r="F42" s="111">
        <v>43</v>
      </c>
      <c r="G42" s="111">
        <v>555</v>
      </c>
      <c r="H42" s="111">
        <v>15</v>
      </c>
      <c r="I42" s="111">
        <v>4</v>
      </c>
      <c r="J42" s="112">
        <f t="shared" si="0"/>
        <v>0.06584992343032159</v>
      </c>
      <c r="K42" s="112">
        <f t="shared" si="1"/>
        <v>0.8499234303215927</v>
      </c>
      <c r="L42" s="112">
        <f t="shared" si="2"/>
        <v>0.022970903522205207</v>
      </c>
      <c r="M42" s="112">
        <f t="shared" si="3"/>
        <v>0.006125574272588055</v>
      </c>
      <c r="N42" s="112">
        <f t="shared" si="4"/>
        <v>0.00010084214920416783</v>
      </c>
      <c r="O42" s="111">
        <v>36</v>
      </c>
      <c r="P42" s="111">
        <v>425</v>
      </c>
      <c r="Q42" s="111">
        <v>413</v>
      </c>
      <c r="R42" s="113">
        <f t="shared" si="5"/>
        <v>0.971764705882353</v>
      </c>
      <c r="S42" s="111">
        <v>12</v>
      </c>
      <c r="T42" s="112">
        <f t="shared" si="6"/>
        <v>0.02823529411764706</v>
      </c>
    </row>
    <row r="43" spans="1:20" ht="15">
      <c r="A43" s="114" t="s">
        <v>124</v>
      </c>
      <c r="B43" s="115">
        <v>39174</v>
      </c>
      <c r="C43" s="115">
        <v>17382</v>
      </c>
      <c r="D43" s="115">
        <v>2191</v>
      </c>
      <c r="E43" s="115">
        <v>2046</v>
      </c>
      <c r="F43" s="115">
        <v>389</v>
      </c>
      <c r="G43" s="115">
        <v>1578</v>
      </c>
      <c r="H43" s="115">
        <v>6</v>
      </c>
      <c r="I43" s="115">
        <v>28</v>
      </c>
      <c r="J43" s="112">
        <f t="shared" si="0"/>
        <v>0.19012707722385142</v>
      </c>
      <c r="K43" s="112">
        <f t="shared" si="1"/>
        <v>0.7712609970674487</v>
      </c>
      <c r="L43" s="112">
        <f t="shared" si="2"/>
        <v>0.002932551319648094</v>
      </c>
      <c r="M43" s="112">
        <f t="shared" si="3"/>
        <v>0.013685239491691105</v>
      </c>
      <c r="N43" s="112">
        <f t="shared" si="4"/>
        <v>9.292623520227341E-05</v>
      </c>
      <c r="O43" s="115">
        <v>45</v>
      </c>
      <c r="P43" s="115">
        <v>1170</v>
      </c>
      <c r="Q43" s="115">
        <v>1165</v>
      </c>
      <c r="R43" s="113">
        <f t="shared" si="5"/>
        <v>0.9957264957264957</v>
      </c>
      <c r="S43" s="115">
        <v>5</v>
      </c>
      <c r="T43" s="112">
        <f t="shared" si="6"/>
        <v>0.004273504273504274</v>
      </c>
    </row>
    <row r="44" spans="1:20" ht="15">
      <c r="A44" s="110" t="s">
        <v>125</v>
      </c>
      <c r="B44" s="111">
        <v>3188</v>
      </c>
      <c r="C44" s="111">
        <v>1456</v>
      </c>
      <c r="D44" s="111">
        <v>1067</v>
      </c>
      <c r="E44" s="111">
        <v>976</v>
      </c>
      <c r="F44" s="111">
        <v>248</v>
      </c>
      <c r="G44" s="111">
        <v>710</v>
      </c>
      <c r="H44" s="111">
        <v>0</v>
      </c>
      <c r="I44" s="111">
        <v>1</v>
      </c>
      <c r="J44" s="112">
        <f t="shared" si="0"/>
        <v>0.2540983606557377</v>
      </c>
      <c r="K44" s="112">
        <f t="shared" si="1"/>
        <v>0.7274590163934426</v>
      </c>
      <c r="L44" s="112">
        <f t="shared" si="2"/>
        <v>0</v>
      </c>
      <c r="M44" s="112">
        <f t="shared" si="3"/>
        <v>0.0010245901639344263</v>
      </c>
      <c r="N44" s="112">
        <f t="shared" si="4"/>
        <v>0.0002603466809997313</v>
      </c>
      <c r="O44" s="111">
        <v>17</v>
      </c>
      <c r="P44" s="111">
        <v>315</v>
      </c>
      <c r="Q44" s="111">
        <v>315</v>
      </c>
      <c r="R44" s="113">
        <f t="shared" si="5"/>
        <v>1</v>
      </c>
      <c r="S44" s="111">
        <v>0</v>
      </c>
      <c r="T44" s="112">
        <f t="shared" si="6"/>
        <v>0</v>
      </c>
    </row>
    <row r="45" spans="1:20" ht="15">
      <c r="A45" s="114" t="s">
        <v>126</v>
      </c>
      <c r="B45" s="115">
        <v>1801</v>
      </c>
      <c r="C45" s="115">
        <v>867</v>
      </c>
      <c r="D45" s="115">
        <v>545</v>
      </c>
      <c r="E45" s="115">
        <v>515</v>
      </c>
      <c r="F45" s="115">
        <v>49</v>
      </c>
      <c r="G45" s="115">
        <v>459</v>
      </c>
      <c r="H45" s="115">
        <v>0</v>
      </c>
      <c r="I45" s="115">
        <v>1</v>
      </c>
      <c r="J45" s="112">
        <f t="shared" si="0"/>
        <v>0.09514563106796116</v>
      </c>
      <c r="K45" s="112">
        <f t="shared" si="1"/>
        <v>0.8912621359223301</v>
      </c>
      <c r="L45" s="112">
        <f t="shared" si="2"/>
        <v>0</v>
      </c>
      <c r="M45" s="112">
        <f t="shared" si="3"/>
        <v>0.001941747572815534</v>
      </c>
      <c r="N45" s="112">
        <f t="shared" si="4"/>
        <v>0.00018474879819021584</v>
      </c>
      <c r="O45" s="115">
        <v>6</v>
      </c>
      <c r="P45" s="115">
        <v>357</v>
      </c>
      <c r="Q45" s="115">
        <v>357</v>
      </c>
      <c r="R45" s="113">
        <f t="shared" si="5"/>
        <v>1</v>
      </c>
      <c r="S45" s="115">
        <v>0</v>
      </c>
      <c r="T45" s="112">
        <f t="shared" si="6"/>
        <v>0</v>
      </c>
    </row>
    <row r="46" spans="1:20" ht="15">
      <c r="A46" s="110" t="s">
        <v>127</v>
      </c>
      <c r="B46" s="111">
        <v>1850</v>
      </c>
      <c r="C46" s="111">
        <v>978</v>
      </c>
      <c r="D46" s="111">
        <v>313</v>
      </c>
      <c r="E46" s="111">
        <v>278</v>
      </c>
      <c r="F46" s="111">
        <v>58</v>
      </c>
      <c r="G46" s="111">
        <v>204</v>
      </c>
      <c r="H46" s="111">
        <v>0</v>
      </c>
      <c r="I46" s="111">
        <v>2</v>
      </c>
      <c r="J46" s="112">
        <f t="shared" si="0"/>
        <v>0.20863309352517986</v>
      </c>
      <c r="K46" s="112">
        <f t="shared" si="1"/>
        <v>0.7338129496402878</v>
      </c>
      <c r="L46" s="112">
        <f t="shared" si="2"/>
        <v>0</v>
      </c>
      <c r="M46" s="112">
        <f t="shared" si="3"/>
        <v>0.007194244604316547</v>
      </c>
      <c r="N46" s="112">
        <f t="shared" si="4"/>
        <v>0.0007504787536876974</v>
      </c>
      <c r="O46" s="111">
        <v>14</v>
      </c>
      <c r="P46" s="111">
        <v>103</v>
      </c>
      <c r="Q46" s="111">
        <v>103</v>
      </c>
      <c r="R46" s="113">
        <f t="shared" si="5"/>
        <v>1</v>
      </c>
      <c r="S46" s="111">
        <v>0</v>
      </c>
      <c r="T46" s="112">
        <f t="shared" si="6"/>
        <v>0</v>
      </c>
    </row>
    <row r="47" spans="1:20" ht="15">
      <c r="A47" s="114" t="s">
        <v>128</v>
      </c>
      <c r="B47" s="115">
        <v>4042</v>
      </c>
      <c r="C47" s="115">
        <v>1931</v>
      </c>
      <c r="D47" s="115">
        <v>326</v>
      </c>
      <c r="E47" s="115">
        <v>273</v>
      </c>
      <c r="F47" s="115">
        <v>73</v>
      </c>
      <c r="G47" s="115">
        <v>145</v>
      </c>
      <c r="H47" s="115">
        <v>25</v>
      </c>
      <c r="I47" s="115">
        <v>4</v>
      </c>
      <c r="J47" s="112">
        <f t="shared" si="0"/>
        <v>0.2673992673992674</v>
      </c>
      <c r="K47" s="112">
        <f t="shared" si="1"/>
        <v>0.5311355311355311</v>
      </c>
      <c r="L47" s="112">
        <f t="shared" si="2"/>
        <v>0.09157509157509157</v>
      </c>
      <c r="M47" s="112">
        <f t="shared" si="3"/>
        <v>0.014652014652014652</v>
      </c>
      <c r="N47" s="112">
        <f t="shared" si="4"/>
        <v>0.0009794844959680124</v>
      </c>
      <c r="O47" s="115">
        <v>26</v>
      </c>
      <c r="P47" s="115">
        <v>125</v>
      </c>
      <c r="Q47" s="115">
        <v>106</v>
      </c>
      <c r="R47" s="113">
        <f t="shared" si="5"/>
        <v>0.848</v>
      </c>
      <c r="S47" s="115">
        <v>19</v>
      </c>
      <c r="T47" s="112">
        <f t="shared" si="6"/>
        <v>0.152</v>
      </c>
    </row>
    <row r="48" spans="1:20" ht="15">
      <c r="A48" s="110" t="s">
        <v>129</v>
      </c>
      <c r="B48" s="111">
        <v>1463</v>
      </c>
      <c r="C48" s="111">
        <v>731</v>
      </c>
      <c r="D48" s="111">
        <v>299</v>
      </c>
      <c r="E48" s="111">
        <v>266</v>
      </c>
      <c r="F48" s="111">
        <v>23</v>
      </c>
      <c r="G48" s="111">
        <v>233</v>
      </c>
      <c r="H48" s="111">
        <v>5</v>
      </c>
      <c r="I48" s="111">
        <v>1</v>
      </c>
      <c r="J48" s="112">
        <f t="shared" si="0"/>
        <v>0.08646616541353383</v>
      </c>
      <c r="K48" s="112">
        <f t="shared" si="1"/>
        <v>0.8759398496240601</v>
      </c>
      <c r="L48" s="112">
        <f t="shared" si="2"/>
        <v>0.018796992481203006</v>
      </c>
      <c r="M48" s="112">
        <f t="shared" si="3"/>
        <v>0.0037593984962406013</v>
      </c>
      <c r="N48" s="112">
        <f t="shared" si="4"/>
        <v>0.0003250607722313302</v>
      </c>
      <c r="O48" s="111">
        <v>4</v>
      </c>
      <c r="P48" s="111">
        <v>157</v>
      </c>
      <c r="Q48" s="111">
        <v>155</v>
      </c>
      <c r="R48" s="113">
        <f t="shared" si="5"/>
        <v>0.9872611464968153</v>
      </c>
      <c r="S48" s="111">
        <v>2</v>
      </c>
      <c r="T48" s="112">
        <f t="shared" si="6"/>
        <v>0.012738853503184714</v>
      </c>
    </row>
    <row r="49" spans="1:20" ht="15">
      <c r="A49" s="114" t="s">
        <v>130</v>
      </c>
      <c r="B49" s="115">
        <v>7216</v>
      </c>
      <c r="C49" s="115">
        <v>3187</v>
      </c>
      <c r="D49" s="115">
        <v>768</v>
      </c>
      <c r="E49" s="115">
        <v>679</v>
      </c>
      <c r="F49" s="115">
        <v>123</v>
      </c>
      <c r="G49" s="115">
        <v>533</v>
      </c>
      <c r="H49" s="115">
        <v>3</v>
      </c>
      <c r="I49" s="115">
        <v>4</v>
      </c>
      <c r="J49" s="112">
        <f t="shared" si="0"/>
        <v>0.18114874815905743</v>
      </c>
      <c r="K49" s="112">
        <f t="shared" si="1"/>
        <v>0.7849779086892489</v>
      </c>
      <c r="L49" s="112">
        <f t="shared" si="2"/>
        <v>0.004418262150220913</v>
      </c>
      <c r="M49" s="112">
        <f t="shared" si="3"/>
        <v>0.005891016200294551</v>
      </c>
      <c r="N49" s="112">
        <f t="shared" si="4"/>
        <v>0.0002667875525170213</v>
      </c>
      <c r="O49" s="115">
        <v>16</v>
      </c>
      <c r="P49" s="115">
        <v>352</v>
      </c>
      <c r="Q49" s="115">
        <v>352</v>
      </c>
      <c r="R49" s="113">
        <f t="shared" si="5"/>
        <v>1</v>
      </c>
      <c r="S49" s="115">
        <v>0</v>
      </c>
      <c r="T49" s="112">
        <f t="shared" si="6"/>
        <v>0</v>
      </c>
    </row>
    <row r="50" spans="1:20" ht="15">
      <c r="A50" s="110" t="s">
        <v>131</v>
      </c>
      <c r="B50" s="111">
        <v>2493</v>
      </c>
      <c r="C50" s="111">
        <v>1174</v>
      </c>
      <c r="D50" s="111">
        <v>557</v>
      </c>
      <c r="E50" s="111">
        <v>498</v>
      </c>
      <c r="F50" s="111">
        <v>22</v>
      </c>
      <c r="G50" s="111">
        <v>398</v>
      </c>
      <c r="H50" s="111">
        <v>3</v>
      </c>
      <c r="I50" s="111">
        <v>2</v>
      </c>
      <c r="J50" s="112">
        <f t="shared" si="0"/>
        <v>0.04417670682730924</v>
      </c>
      <c r="K50" s="112">
        <f t="shared" si="1"/>
        <v>0.7991967871485943</v>
      </c>
      <c r="L50" s="112">
        <f t="shared" si="2"/>
        <v>0.006024096385542169</v>
      </c>
      <c r="M50" s="112">
        <f t="shared" si="3"/>
        <v>0.004016064257028112</v>
      </c>
      <c r="N50" s="112">
        <f t="shared" si="4"/>
        <v>8.87082466411832E-05</v>
      </c>
      <c r="O50" s="111">
        <v>73</v>
      </c>
      <c r="P50" s="111">
        <v>312</v>
      </c>
      <c r="Q50" s="111">
        <v>309</v>
      </c>
      <c r="R50" s="113">
        <f t="shared" si="5"/>
        <v>0.9903846153846154</v>
      </c>
      <c r="S50" s="111">
        <v>3</v>
      </c>
      <c r="T50" s="112">
        <f t="shared" si="6"/>
        <v>0.009615384615384616</v>
      </c>
    </row>
    <row r="51" spans="1:20" ht="15">
      <c r="A51" s="5"/>
      <c r="B51" s="12"/>
      <c r="C51" s="13"/>
      <c r="D51" s="9"/>
      <c r="E51" s="12"/>
      <c r="F51" s="9"/>
      <c r="G51" s="9"/>
      <c r="H51" s="12"/>
      <c r="I51" s="9"/>
      <c r="J51" s="9"/>
      <c r="K51" s="9"/>
      <c r="L51" s="12"/>
      <c r="M51" s="12"/>
      <c r="N51" s="13"/>
      <c r="O51" s="9"/>
      <c r="P51" s="13"/>
      <c r="Q51" s="9"/>
      <c r="R51" s="12"/>
      <c r="S51" s="10"/>
      <c r="T51" s="9"/>
    </row>
    <row r="52" spans="1:20" ht="15">
      <c r="A52" s="5"/>
      <c r="B52" s="8"/>
      <c r="C52" s="9"/>
      <c r="D52" s="9"/>
      <c r="E52" s="8"/>
      <c r="F52" s="9"/>
      <c r="G52" s="9"/>
      <c r="H52" s="8"/>
      <c r="I52" s="9"/>
      <c r="J52" s="9"/>
      <c r="K52" s="9"/>
      <c r="L52" s="8"/>
      <c r="M52" s="8"/>
      <c r="N52" s="9"/>
      <c r="O52" s="9"/>
      <c r="P52" s="9"/>
      <c r="Q52" s="9"/>
      <c r="R52" s="8"/>
      <c r="S52" s="10"/>
      <c r="T52" s="9"/>
    </row>
    <row r="53" spans="1:20" ht="15">
      <c r="A53" s="5"/>
      <c r="B53" s="12"/>
      <c r="C53" s="13"/>
      <c r="D53" s="9"/>
      <c r="E53" s="12"/>
      <c r="F53" s="9"/>
      <c r="G53" s="9"/>
      <c r="H53" s="12"/>
      <c r="I53" s="9"/>
      <c r="J53" s="9"/>
      <c r="K53" s="9"/>
      <c r="L53" s="12"/>
      <c r="M53" s="12"/>
      <c r="N53" s="13"/>
      <c r="O53" s="9"/>
      <c r="P53" s="13"/>
      <c r="Q53" s="9"/>
      <c r="R53" s="12"/>
      <c r="S53" s="10"/>
      <c r="T53" s="9"/>
    </row>
    <row r="54" spans="1:20" ht="15">
      <c r="A54" s="5"/>
      <c r="B54" s="8"/>
      <c r="C54" s="9"/>
      <c r="D54" s="9"/>
      <c r="E54" s="8"/>
      <c r="F54" s="9"/>
      <c r="G54" s="9"/>
      <c r="H54" s="8"/>
      <c r="I54" s="9"/>
      <c r="J54" s="9"/>
      <c r="K54" s="9"/>
      <c r="L54" s="8"/>
      <c r="M54" s="8"/>
      <c r="N54" s="9"/>
      <c r="O54" s="9"/>
      <c r="P54" s="9"/>
      <c r="Q54" s="9"/>
      <c r="R54" s="8"/>
      <c r="S54" s="10"/>
      <c r="T54" s="9"/>
    </row>
    <row r="55" spans="1:20" ht="15">
      <c r="A55" s="5"/>
      <c r="B55" s="12"/>
      <c r="C55" s="13"/>
      <c r="D55" s="9"/>
      <c r="E55" s="12"/>
      <c r="F55" s="9"/>
      <c r="G55" s="9"/>
      <c r="H55" s="12"/>
      <c r="I55" s="9"/>
      <c r="J55" s="9"/>
      <c r="K55" s="9"/>
      <c r="L55" s="12"/>
      <c r="M55" s="12"/>
      <c r="N55" s="13"/>
      <c r="O55" s="9"/>
      <c r="P55" s="13"/>
      <c r="Q55" s="9"/>
      <c r="R55" s="12"/>
      <c r="S55" s="10"/>
      <c r="T55" s="9"/>
    </row>
    <row r="56" spans="1:20" ht="15">
      <c r="A56" s="5"/>
      <c r="B56" s="8"/>
      <c r="C56" s="9"/>
      <c r="D56" s="9"/>
      <c r="E56" s="8"/>
      <c r="F56" s="9"/>
      <c r="G56" s="9"/>
      <c r="H56" s="8"/>
      <c r="I56" s="9"/>
      <c r="J56" s="9"/>
      <c r="K56" s="9"/>
      <c r="L56" s="8"/>
      <c r="M56" s="8"/>
      <c r="N56" s="9"/>
      <c r="O56" s="9"/>
      <c r="P56" s="9"/>
      <c r="Q56" s="9"/>
      <c r="R56" s="8"/>
      <c r="S56" s="10"/>
      <c r="T56" s="9"/>
    </row>
  </sheetData>
  <sheetProtection/>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56"/>
  <sheetViews>
    <sheetView zoomScalePageLayoutView="0" workbookViewId="0" topLeftCell="A1">
      <selection activeCell="A37" sqref="A37"/>
    </sheetView>
  </sheetViews>
  <sheetFormatPr defaultColWidth="8.8515625" defaultRowHeight="15"/>
  <cols>
    <col min="1" max="1" width="24.00390625" style="0" bestFit="1" customWidth="1"/>
    <col min="2" max="2" width="12.7109375" style="0" bestFit="1" customWidth="1"/>
    <col min="3" max="6" width="8.8515625" style="0" customWidth="1"/>
    <col min="7" max="7" width="31.421875" style="0" customWidth="1"/>
  </cols>
  <sheetData>
    <row r="1" spans="1:7" ht="15">
      <c r="A1" s="2" t="s">
        <v>138</v>
      </c>
      <c r="G1" s="15" t="s">
        <v>229</v>
      </c>
    </row>
    <row r="2" spans="1:7" ht="15">
      <c r="A2" s="5" t="s">
        <v>83</v>
      </c>
      <c r="B2" s="6">
        <v>2267224.3</v>
      </c>
      <c r="D2" t="str">
        <f>CONCATENATE(A2,";")</f>
        <v>D01_AGRIGENTO;</v>
      </c>
      <c r="G2" s="14" t="s">
        <v>8</v>
      </c>
    </row>
    <row r="3" spans="1:7" ht="15">
      <c r="A3" s="5" t="s">
        <v>84</v>
      </c>
      <c r="B3" s="6">
        <v>254744.68</v>
      </c>
      <c r="D3" t="str">
        <f aca="true" t="shared" si="0" ref="D3:D56">CONCATENATE(A3,";")</f>
        <v>D02_BIVONA;</v>
      </c>
      <c r="G3" s="14" t="s">
        <v>9</v>
      </c>
    </row>
    <row r="4" spans="1:7" ht="15">
      <c r="A4" s="5" t="s">
        <v>85</v>
      </c>
      <c r="B4" s="6">
        <v>1309578.56</v>
      </c>
      <c r="D4" t="str">
        <f t="shared" si="0"/>
        <v>D03_CANICATTÌ;</v>
      </c>
      <c r="G4" s="14" t="s">
        <v>10</v>
      </c>
    </row>
    <row r="5" spans="1:7" ht="15">
      <c r="A5" s="5" t="s">
        <v>86</v>
      </c>
      <c r="B5" s="6">
        <v>336220.64</v>
      </c>
      <c r="D5" t="str">
        <f t="shared" si="0"/>
        <v>D04_CASTELTERMINI;</v>
      </c>
      <c r="G5" s="14" t="s">
        <v>40</v>
      </c>
    </row>
    <row r="6" spans="1:4" ht="15">
      <c r="A6" s="5" t="s">
        <v>87</v>
      </c>
      <c r="B6" s="6">
        <v>895512.1</v>
      </c>
      <c r="D6" t="str">
        <f t="shared" si="0"/>
        <v>D05_LICATA;</v>
      </c>
    </row>
    <row r="7" spans="1:7" ht="15">
      <c r="A7" s="5" t="s">
        <v>88</v>
      </c>
      <c r="B7" s="6">
        <v>534135.76</v>
      </c>
      <c r="D7" t="str">
        <f t="shared" si="0"/>
        <v>D06_RIBERA;</v>
      </c>
      <c r="G7" s="15" t="s">
        <v>229</v>
      </c>
    </row>
    <row r="8" spans="1:7" ht="15">
      <c r="A8" s="5" t="s">
        <v>89</v>
      </c>
      <c r="B8" s="6">
        <v>1073679.8</v>
      </c>
      <c r="D8" t="str">
        <f t="shared" si="0"/>
        <v>D07_SCIACCA;</v>
      </c>
      <c r="G8" t="s">
        <v>20</v>
      </c>
    </row>
    <row r="9" spans="1:7" ht="15">
      <c r="A9" s="5" t="s">
        <v>90</v>
      </c>
      <c r="B9" s="6">
        <v>1523195.85</v>
      </c>
      <c r="D9" t="str">
        <f t="shared" si="0"/>
        <v>D08_CALTANISSETTA;</v>
      </c>
      <c r="G9" t="s">
        <v>21</v>
      </c>
    </row>
    <row r="10" spans="1:7" ht="15">
      <c r="A10" s="5" t="s">
        <v>91</v>
      </c>
      <c r="B10" s="6">
        <v>1938393.36</v>
      </c>
      <c r="D10" t="str">
        <f t="shared" si="0"/>
        <v>D09_GELA;</v>
      </c>
      <c r="G10" t="s">
        <v>211</v>
      </c>
    </row>
    <row r="11" spans="1:7" ht="15">
      <c r="A11" s="5" t="s">
        <v>92</v>
      </c>
      <c r="B11" s="6">
        <v>256030.23</v>
      </c>
      <c r="D11" t="str">
        <f t="shared" si="0"/>
        <v>D10_MUSSOMELI;</v>
      </c>
      <c r="G11" t="s">
        <v>212</v>
      </c>
    </row>
    <row r="12" spans="1:4" ht="15">
      <c r="A12" s="5" t="s">
        <v>93</v>
      </c>
      <c r="B12" s="6">
        <v>498631.06</v>
      </c>
      <c r="D12" t="str">
        <f t="shared" si="0"/>
        <v>D11_SAN CATALDO;</v>
      </c>
    </row>
    <row r="13" spans="1:4" ht="15">
      <c r="A13" s="5" t="s">
        <v>94</v>
      </c>
      <c r="B13" s="6">
        <v>1146606.17</v>
      </c>
      <c r="D13" t="str">
        <f t="shared" si="0"/>
        <v>D12_ADRANO;</v>
      </c>
    </row>
    <row r="14" spans="1:4" ht="15">
      <c r="A14" s="5" t="s">
        <v>95</v>
      </c>
      <c r="B14" s="6">
        <v>1316728.18</v>
      </c>
      <c r="D14" t="str">
        <f t="shared" si="0"/>
        <v>D13_CALTAGIRONE;</v>
      </c>
    </row>
    <row r="15" spans="1:4" ht="15">
      <c r="A15" s="5" t="s">
        <v>96</v>
      </c>
      <c r="B15" s="6">
        <v>2135961.51</v>
      </c>
      <c r="D15" t="str">
        <f t="shared" si="0"/>
        <v>D14_ACIREALE;</v>
      </c>
    </row>
    <row r="16" spans="1:4" ht="15">
      <c r="A16" s="5" t="s">
        <v>97</v>
      </c>
      <c r="B16" s="6">
        <v>471644.34</v>
      </c>
      <c r="D16" t="str">
        <f t="shared" si="0"/>
        <v>D15_BRONTE;</v>
      </c>
    </row>
    <row r="17" spans="1:4" ht="15">
      <c r="A17" s="5" t="s">
        <v>98</v>
      </c>
      <c r="B17" s="6">
        <v>8615870.04</v>
      </c>
      <c r="D17" t="str">
        <f t="shared" si="0"/>
        <v>D16_CATANIA;</v>
      </c>
    </row>
    <row r="18" spans="1:4" ht="15">
      <c r="A18" s="5" t="s">
        <v>99</v>
      </c>
      <c r="B18" s="6">
        <v>1465095.08</v>
      </c>
      <c r="D18" t="str">
        <f t="shared" si="0"/>
        <v>D17_GIARRE;</v>
      </c>
    </row>
    <row r="19" spans="1:4" ht="15">
      <c r="A19" s="5" t="s">
        <v>100</v>
      </c>
      <c r="B19" s="6">
        <v>1374953.86</v>
      </c>
      <c r="D19" t="str">
        <f t="shared" si="0"/>
        <v>D18_PATERNÒ;</v>
      </c>
    </row>
    <row r="20" spans="1:4" ht="15">
      <c r="A20" s="5" t="s">
        <v>101</v>
      </c>
      <c r="B20" s="6">
        <v>2753676.49</v>
      </c>
      <c r="D20" t="str">
        <f t="shared" si="0"/>
        <v>D19_GRAVINA DI CATANIA;</v>
      </c>
    </row>
    <row r="21" spans="1:4" ht="15">
      <c r="A21" s="5" t="s">
        <v>102</v>
      </c>
      <c r="B21" s="6">
        <v>1014670.32</v>
      </c>
      <c r="D21" t="str">
        <f t="shared" si="0"/>
        <v>D20_PALAGONIA;</v>
      </c>
    </row>
    <row r="22" spans="1:4" ht="15">
      <c r="A22" s="5" t="s">
        <v>103</v>
      </c>
      <c r="B22" s="6">
        <v>585986.97</v>
      </c>
      <c r="D22" t="str">
        <f t="shared" si="0"/>
        <v>D21_AGIRA;</v>
      </c>
    </row>
    <row r="23" spans="1:4" ht="15">
      <c r="A23" s="5" t="s">
        <v>104</v>
      </c>
      <c r="B23" s="6">
        <v>757132.32</v>
      </c>
      <c r="D23" t="str">
        <f t="shared" si="0"/>
        <v>D22_ENNA;</v>
      </c>
    </row>
    <row r="24" spans="1:4" ht="15">
      <c r="A24" s="5" t="s">
        <v>105</v>
      </c>
      <c r="B24" s="6">
        <v>380122.82</v>
      </c>
      <c r="D24" t="str">
        <f t="shared" si="0"/>
        <v>D23_NICOSIA;</v>
      </c>
    </row>
    <row r="25" spans="1:4" ht="15">
      <c r="A25" s="5" t="s">
        <v>106</v>
      </c>
      <c r="B25" s="6">
        <v>731849.38</v>
      </c>
      <c r="D25" t="str">
        <f t="shared" si="0"/>
        <v>D24_PIAZZA ARMERINA;</v>
      </c>
    </row>
    <row r="26" spans="1:4" ht="15">
      <c r="A26" s="5" t="s">
        <v>107</v>
      </c>
      <c r="B26" s="6">
        <v>237377.43</v>
      </c>
      <c r="D26" t="str">
        <f t="shared" si="0"/>
        <v>D25_LIPARI;</v>
      </c>
    </row>
    <row r="27" spans="1:4" ht="15">
      <c r="A27" s="5" t="s">
        <v>108</v>
      </c>
      <c r="B27" s="6">
        <v>4655719.16</v>
      </c>
      <c r="D27" t="str">
        <f t="shared" si="0"/>
        <v>D26_MESSINA;</v>
      </c>
    </row>
    <row r="28" spans="1:4" ht="15">
      <c r="A28" s="5" t="s">
        <v>109</v>
      </c>
      <c r="B28" s="6">
        <v>1096572.96</v>
      </c>
      <c r="D28" t="str">
        <f t="shared" si="0"/>
        <v>D27_MILAZZO;</v>
      </c>
    </row>
    <row r="29" spans="1:4" ht="15">
      <c r="A29" s="5" t="s">
        <v>110</v>
      </c>
      <c r="B29" s="6">
        <v>1011070.22</v>
      </c>
      <c r="D29" t="str">
        <f t="shared" si="0"/>
        <v>D28_BARCELLONA POZZO DI G.;</v>
      </c>
    </row>
    <row r="30" spans="1:4" ht="15">
      <c r="A30" s="5" t="s">
        <v>111</v>
      </c>
      <c r="B30" s="6">
        <v>230445.17</v>
      </c>
      <c r="D30" t="str">
        <f t="shared" si="0"/>
        <v>D29_MISTRETTA;</v>
      </c>
    </row>
    <row r="31" spans="1:4" ht="15">
      <c r="A31" s="5" t="s">
        <v>112</v>
      </c>
      <c r="B31" s="6">
        <v>595469.04</v>
      </c>
      <c r="D31" t="str">
        <f t="shared" si="0"/>
        <v>D30_PATTI;</v>
      </c>
    </row>
    <row r="32" spans="1:4" ht="15">
      <c r="A32" s="5" t="s">
        <v>113</v>
      </c>
      <c r="B32" s="6">
        <v>896085.97</v>
      </c>
      <c r="D32" t="str">
        <f t="shared" si="0"/>
        <v>D31_SANT'AGATA DI M.;</v>
      </c>
    </row>
    <row r="33" spans="1:4" ht="15">
      <c r="A33" s="5" t="s">
        <v>114</v>
      </c>
      <c r="B33" s="6">
        <v>794353.64</v>
      </c>
      <c r="D33" t="str">
        <f t="shared" si="0"/>
        <v>D32_TAORMINA;</v>
      </c>
    </row>
    <row r="34" spans="1:4" ht="15">
      <c r="A34" s="5" t="s">
        <v>115</v>
      </c>
      <c r="B34" s="6">
        <v>597944.17</v>
      </c>
      <c r="D34" t="str">
        <f t="shared" si="0"/>
        <v>D33_CEFALÙ;</v>
      </c>
    </row>
    <row r="35" spans="1:4" ht="15">
      <c r="A35" s="5" t="s">
        <v>116</v>
      </c>
      <c r="B35" s="6">
        <v>1752092.62</v>
      </c>
      <c r="D35" t="str">
        <f t="shared" si="0"/>
        <v>D34_CARINI;</v>
      </c>
    </row>
    <row r="36" spans="1:4" ht="15">
      <c r="A36" s="5" t="s">
        <v>117</v>
      </c>
      <c r="B36" s="6">
        <v>268828.69</v>
      </c>
      <c r="D36" t="str">
        <f t="shared" si="0"/>
        <v>D35_PETRALIA SOTTANA;</v>
      </c>
    </row>
    <row r="37" spans="1:4" ht="15">
      <c r="A37" s="5" t="s">
        <v>118</v>
      </c>
      <c r="B37" s="6">
        <v>1009617.63</v>
      </c>
      <c r="D37" t="str">
        <f t="shared" si="0"/>
        <v>D36_MISILMERI;</v>
      </c>
    </row>
    <row r="38" spans="1:4" ht="15">
      <c r="A38" s="5" t="s">
        <v>119</v>
      </c>
      <c r="B38" s="6">
        <v>1081663.61</v>
      </c>
      <c r="D38" t="str">
        <f t="shared" si="0"/>
        <v>D37_TERMINI IMERESE;</v>
      </c>
    </row>
    <row r="39" spans="1:4" ht="15">
      <c r="A39" s="5" t="s">
        <v>120</v>
      </c>
      <c r="B39" s="6">
        <v>384199.44</v>
      </c>
      <c r="D39" t="str">
        <f t="shared" si="0"/>
        <v>D38_LERCARA FRIDDI;</v>
      </c>
    </row>
    <row r="40" spans="1:4" ht="15">
      <c r="A40" s="5" t="s">
        <v>121</v>
      </c>
      <c r="B40" s="6">
        <v>2152294.11</v>
      </c>
      <c r="D40" t="str">
        <f t="shared" si="0"/>
        <v>D39_BAGHERIA;</v>
      </c>
    </row>
    <row r="41" spans="1:4" ht="15">
      <c r="A41" s="5" t="s">
        <v>122</v>
      </c>
      <c r="B41" s="6">
        <v>299978.73</v>
      </c>
      <c r="D41" t="str">
        <f t="shared" si="0"/>
        <v>D40_CORLEONE;</v>
      </c>
    </row>
    <row r="42" spans="1:4" ht="15">
      <c r="A42" s="5" t="s">
        <v>123</v>
      </c>
      <c r="B42" s="6">
        <v>1376310.41</v>
      </c>
      <c r="D42" t="str">
        <f t="shared" si="0"/>
        <v>D41_PARTINICO;</v>
      </c>
    </row>
    <row r="43" spans="1:4" ht="15">
      <c r="A43" s="5" t="s">
        <v>124</v>
      </c>
      <c r="B43" s="6">
        <v>15149130.76</v>
      </c>
      <c r="D43" t="str">
        <f t="shared" si="0"/>
        <v>D42_PALERMO;</v>
      </c>
    </row>
    <row r="44" spans="1:4" ht="15">
      <c r="A44" s="5" t="s">
        <v>125</v>
      </c>
      <c r="B44" s="6">
        <v>1621801.78</v>
      </c>
      <c r="D44" t="str">
        <f t="shared" si="0"/>
        <v>D43_VITTORIA;</v>
      </c>
    </row>
    <row r="45" spans="1:4" ht="15">
      <c r="A45" s="5" t="s">
        <v>126</v>
      </c>
      <c r="B45" s="6">
        <v>1207092.99</v>
      </c>
      <c r="D45" t="str">
        <f t="shared" si="0"/>
        <v>D44_RAGUSA;</v>
      </c>
    </row>
    <row r="46" spans="1:4" ht="15">
      <c r="A46" s="5" t="s">
        <v>127</v>
      </c>
      <c r="B46" s="6">
        <v>1359237.48</v>
      </c>
      <c r="D46" t="str">
        <f t="shared" si="0"/>
        <v>D45_MODICA;</v>
      </c>
    </row>
    <row r="47" spans="1:4" ht="15">
      <c r="A47" s="5" t="s">
        <v>128</v>
      </c>
      <c r="B47" s="6">
        <v>1791429.15</v>
      </c>
      <c r="D47" t="str">
        <f t="shared" si="0"/>
        <v>D46_NOTO;</v>
      </c>
    </row>
    <row r="48" spans="1:4" ht="15">
      <c r="A48" s="5" t="s">
        <v>129</v>
      </c>
      <c r="B48" s="6">
        <v>716105.45</v>
      </c>
      <c r="D48" t="str">
        <f t="shared" si="0"/>
        <v>D47_AUGUSTA;</v>
      </c>
    </row>
    <row r="49" spans="1:4" ht="15">
      <c r="A49" s="5" t="s">
        <v>130</v>
      </c>
      <c r="B49" s="6">
        <v>3327734.08</v>
      </c>
      <c r="D49" t="str">
        <f t="shared" si="0"/>
        <v>D48_SIRACUSA;</v>
      </c>
    </row>
    <row r="50" spans="1:4" ht="15">
      <c r="A50" s="5" t="s">
        <v>131</v>
      </c>
      <c r="B50" s="6">
        <v>996244.28</v>
      </c>
      <c r="D50" t="str">
        <f t="shared" si="0"/>
        <v>D49_LENTINI;</v>
      </c>
    </row>
    <row r="51" spans="1:4" ht="15">
      <c r="A51" s="5" t="s">
        <v>132</v>
      </c>
      <c r="B51" s="6">
        <v>2278342.18</v>
      </c>
      <c r="D51" t="str">
        <f t="shared" si="0"/>
        <v>D50_TRAPANI;</v>
      </c>
    </row>
    <row r="52" spans="1:4" ht="15">
      <c r="A52" s="5" t="s">
        <v>133</v>
      </c>
      <c r="B52" s="6">
        <v>103659.06</v>
      </c>
      <c r="D52" t="str">
        <f t="shared" si="0"/>
        <v>D51_PANTELLERIA;</v>
      </c>
    </row>
    <row r="53" spans="1:4" ht="15">
      <c r="A53" s="5" t="s">
        <v>134</v>
      </c>
      <c r="B53" s="6">
        <v>1567023.12</v>
      </c>
      <c r="D53" t="str">
        <f t="shared" si="0"/>
        <v>D52_MARSALA;</v>
      </c>
    </row>
    <row r="54" spans="1:4" ht="15">
      <c r="A54" s="5" t="s">
        <v>135</v>
      </c>
      <c r="B54" s="6">
        <v>1207896.48</v>
      </c>
      <c r="D54" t="str">
        <f t="shared" si="0"/>
        <v>D53_MAZARA DEL VALLO;</v>
      </c>
    </row>
    <row r="55" spans="1:4" ht="15">
      <c r="A55" s="5" t="s">
        <v>136</v>
      </c>
      <c r="B55" s="6">
        <v>1174924.13</v>
      </c>
      <c r="D55" t="str">
        <f t="shared" si="0"/>
        <v>D54_CASTELVETRANO;</v>
      </c>
    </row>
    <row r="56" spans="1:4" ht="15">
      <c r="A56" s="5" t="s">
        <v>137</v>
      </c>
      <c r="B56" s="6">
        <v>898312.24</v>
      </c>
      <c r="D56" t="str">
        <f t="shared" si="0"/>
        <v>D55_ALCAMO;</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B24"/>
  <sheetViews>
    <sheetView showGridLines="0" zoomScale="110" zoomScaleNormal="110" zoomScalePageLayoutView="150" workbookViewId="0" topLeftCell="A1">
      <selection activeCell="G12" sqref="G12"/>
    </sheetView>
  </sheetViews>
  <sheetFormatPr defaultColWidth="8.8515625" defaultRowHeight="15"/>
  <cols>
    <col min="1" max="1" width="80.8515625" style="0" customWidth="1"/>
    <col min="2" max="2" width="27.7109375" style="0" customWidth="1"/>
  </cols>
  <sheetData>
    <row r="1" ht="18.75">
      <c r="A1" s="70" t="s">
        <v>241</v>
      </c>
    </row>
    <row r="2" spans="1:2" ht="48" customHeight="1">
      <c r="A2" s="16" t="s">
        <v>242</v>
      </c>
      <c r="B2" s="17" t="s">
        <v>357</v>
      </c>
    </row>
    <row r="3" spans="1:2" ht="24" customHeight="1">
      <c r="A3" s="18" t="s">
        <v>194</v>
      </c>
      <c r="B3" s="19">
        <f>_xlfn.IFERROR(VLOOKUP(Sommario!B5,Dati!$A$2:$T$56,2,0),"")</f>
      </c>
    </row>
    <row r="4" spans="1:2" ht="30" customHeight="1">
      <c r="A4" s="18" t="s">
        <v>79</v>
      </c>
      <c r="B4" s="19">
        <f>_xlfn.IFERROR(VLOOKUP(Sommario!B5,Dati!$A$2:$T$56,3,0),"")</f>
      </c>
    </row>
    <row r="5" spans="1:2" ht="30" customHeight="1">
      <c r="A5" s="18" t="s">
        <v>81</v>
      </c>
      <c r="B5" s="19">
        <f>_xlfn.IFERROR(VLOOKUP(Sommario!B5,Dati!$A$2:$T$56,4,0),"")</f>
      </c>
    </row>
    <row r="6" spans="1:2" ht="30" customHeight="1">
      <c r="A6" s="20" t="s">
        <v>82</v>
      </c>
      <c r="B6" s="21">
        <f>_xlfn.IFERROR(B5/B4,"")</f>
      </c>
    </row>
    <row r="7" spans="1:2" ht="30" customHeight="1">
      <c r="A7" s="18" t="s">
        <v>334</v>
      </c>
      <c r="B7" s="19">
        <f>_xlfn.IFERROR(VLOOKUP(Sommario!B5,Dati!$A$2:$T$56,5,0),"")</f>
      </c>
    </row>
    <row r="8" spans="1:2" ht="30" customHeight="1">
      <c r="A8" s="18" t="s">
        <v>339</v>
      </c>
      <c r="B8" s="116">
        <f>_xlfn.IFERROR(B7/B4,"")</f>
      </c>
    </row>
    <row r="9" spans="1:2" ht="30" customHeight="1">
      <c r="A9" s="18" t="s">
        <v>348</v>
      </c>
      <c r="B9" s="19">
        <f>_xlfn.IFERROR(VLOOKUP(Sommario!B5,Dati!$A$2:$T$56,6,0),"")</f>
      </c>
    </row>
    <row r="10" spans="1:2" ht="30" customHeight="1">
      <c r="A10" s="18" t="s">
        <v>349</v>
      </c>
      <c r="B10" s="19">
        <f>_xlfn.IFERROR(VLOOKUP(Sommario!B5,Dati!$A$2:$T$56,7,0),"")</f>
      </c>
    </row>
    <row r="11" spans="1:2" ht="30" customHeight="1">
      <c r="A11" s="18" t="s">
        <v>350</v>
      </c>
      <c r="B11" s="19">
        <f>_xlfn.IFERROR(VLOOKUP(Sommario!B5,Dati!$A$2:$T$56,8,0),"")</f>
      </c>
    </row>
    <row r="12" spans="1:2" ht="30" customHeight="1">
      <c r="A12" s="18" t="s">
        <v>351</v>
      </c>
      <c r="B12" s="19">
        <f>_xlfn.IFERROR(VLOOKUP(Sommario!B5,Dati!$A$2:$T$56,9,0),"")</f>
      </c>
    </row>
    <row r="13" spans="1:2" ht="30" customHeight="1">
      <c r="A13" s="20" t="s">
        <v>352</v>
      </c>
      <c r="B13" s="19">
        <f>_xlfn.IFERROR(VLOOKUP(Sommario!B5,Dati!$A$2:$T$56,15,0),"")</f>
      </c>
    </row>
    <row r="14" spans="1:2" ht="15.75">
      <c r="A14" s="20" t="s">
        <v>330</v>
      </c>
      <c r="B14" s="21">
        <f>_xlfn.IFERROR(VLOOKUP(Sommario!B5,Dati!$A$2:$T$56,10,0),"")</f>
      </c>
    </row>
    <row r="15" spans="1:2" ht="15.75">
      <c r="A15" s="20" t="s">
        <v>331</v>
      </c>
      <c r="B15" s="21">
        <f>_xlfn.IFERROR(VLOOKUP(Sommario!B5,Dati!$A$2:$T$56,11,0),"")</f>
      </c>
    </row>
    <row r="16" spans="1:2" ht="15.75">
      <c r="A16" s="20" t="s">
        <v>332</v>
      </c>
      <c r="B16" s="22">
        <f>_xlfn.IFERROR(VLOOKUP(Sommario!B5,Dati!$A$2:$T$56,12,0),"")</f>
      </c>
    </row>
    <row r="17" spans="1:2" ht="15.75">
      <c r="A17" s="20" t="s">
        <v>333</v>
      </c>
      <c r="B17" s="22">
        <f>_xlfn.IFERROR(VLOOKUP(Sommario!B5,Dati!$A$2:$T$56,13,0),"")</f>
      </c>
    </row>
    <row r="18" spans="1:2" ht="15.75">
      <c r="A18" s="20" t="s">
        <v>338</v>
      </c>
      <c r="B18" s="22">
        <f>_xlfn.IFERROR(VLOOKUP(Sommario!B5,Dati!$A$2:$T$56,14,0),"")</f>
      </c>
    </row>
    <row r="19" spans="1:2" ht="30" customHeight="1">
      <c r="A19" s="18" t="s">
        <v>327</v>
      </c>
      <c r="B19" s="19">
        <f>_xlfn.IFERROR(VLOOKUP(Sommario!B5,Dati!$A$2:$T$56,16,0),"")</f>
      </c>
    </row>
    <row r="20" spans="1:2" ht="30" customHeight="1">
      <c r="A20" s="18" t="s">
        <v>335</v>
      </c>
      <c r="B20" s="19">
        <f>_xlfn.IFERROR(VLOOKUP(Sommario!B5,Dati!$A$2:$T$56,17,0),"")</f>
      </c>
    </row>
    <row r="21" spans="1:2" ht="30" customHeight="1">
      <c r="A21" s="18" t="s">
        <v>336</v>
      </c>
      <c r="B21" s="19">
        <f>_xlfn.IFERROR(VLOOKUP(Sommario!B5,Dati!$A$2:$T$56,19,0),"")</f>
      </c>
    </row>
    <row r="22" spans="1:2" ht="30" customHeight="1">
      <c r="A22" s="107" t="s">
        <v>328</v>
      </c>
      <c r="B22" s="21">
        <f>_xlfn.IFERROR(VLOOKUP(Sommario!B5,Dati!$A$2:$T$56,18,0),"")</f>
      </c>
    </row>
    <row r="23" spans="1:2" ht="30" customHeight="1">
      <c r="A23" s="20" t="s">
        <v>329</v>
      </c>
      <c r="B23" s="21">
        <f>_xlfn.IFERROR(VLOOKUP(Sommario!B5,Dati!$A$2:$T$56,20,0),"")</f>
      </c>
    </row>
    <row r="24" spans="1:2" ht="15.75">
      <c r="A24" s="23"/>
      <c r="B24" s="24"/>
    </row>
  </sheetData>
  <sheetProtection/>
  <printOptions/>
  <pageMargins left="0.7" right="0.7" top="0.75" bottom="0.75" header="0.3" footer="0.3"/>
  <pageSetup fitToHeight="1" fitToWidth="1" horizontalDpi="600" verticalDpi="600" orientation="portrait" paperSize="8" r:id="rId1"/>
</worksheet>
</file>

<file path=xl/worksheets/sheet3.xml><?xml version="1.0" encoding="utf-8"?>
<worksheet xmlns="http://schemas.openxmlformats.org/spreadsheetml/2006/main" xmlns:r="http://schemas.openxmlformats.org/officeDocument/2006/relationships">
  <sheetPr>
    <pageSetUpPr fitToPage="1"/>
  </sheetPr>
  <dimension ref="A1:N34"/>
  <sheetViews>
    <sheetView showGridLines="0" zoomScalePageLayoutView="0" workbookViewId="0" topLeftCell="A1">
      <selection activeCell="N4" sqref="N4:N15"/>
    </sheetView>
  </sheetViews>
  <sheetFormatPr defaultColWidth="8.8515625" defaultRowHeight="15"/>
  <cols>
    <col min="1" max="1" width="17.140625" style="0" customWidth="1"/>
    <col min="2" max="2" width="21.8515625" style="0" customWidth="1"/>
    <col min="3" max="3" width="23.28125" style="0" customWidth="1"/>
    <col min="4" max="4" width="18.421875" style="0" customWidth="1"/>
    <col min="5" max="5" width="18.7109375" style="0" customWidth="1"/>
    <col min="6" max="6" width="14.421875" style="0" customWidth="1"/>
    <col min="7" max="7" width="13.421875" style="0" customWidth="1"/>
    <col min="8" max="8" width="22.28125" style="0" customWidth="1"/>
    <col min="9" max="9" width="20.7109375" style="0" customWidth="1"/>
    <col min="10" max="10" width="14.28125" style="0" customWidth="1"/>
    <col min="11" max="11" width="21.7109375" style="0" customWidth="1"/>
    <col min="12" max="12" width="8.8515625" style="0" customWidth="1"/>
    <col min="13" max="13" width="21.8515625" style="0" customWidth="1"/>
    <col min="14" max="14" width="5.28125" style="0" customWidth="1"/>
  </cols>
  <sheetData>
    <row r="1" ht="18.75">
      <c r="A1" s="66" t="s">
        <v>204</v>
      </c>
    </row>
    <row r="3" ht="24.75" customHeight="1">
      <c r="A3" s="67" t="s">
        <v>223</v>
      </c>
    </row>
    <row r="4" spans="1:14" ht="15.75" customHeight="1">
      <c r="A4" s="143" t="s">
        <v>7</v>
      </c>
      <c r="B4" s="144" t="s">
        <v>39</v>
      </c>
      <c r="C4" s="145"/>
      <c r="D4" s="145"/>
      <c r="E4" s="145"/>
      <c r="F4" s="145"/>
      <c r="G4" s="145"/>
      <c r="H4" s="145"/>
      <c r="I4" s="145"/>
      <c r="J4" s="145"/>
      <c r="K4" s="145"/>
      <c r="L4" s="56"/>
      <c r="M4" s="54" t="s">
        <v>195</v>
      </c>
      <c r="N4" s="146" t="s">
        <v>355</v>
      </c>
    </row>
    <row r="5" spans="1:14" ht="24" customHeight="1">
      <c r="A5" s="143"/>
      <c r="B5" s="143" t="s">
        <v>8</v>
      </c>
      <c r="C5" s="143" t="s">
        <v>9</v>
      </c>
      <c r="D5" s="143" t="s">
        <v>10</v>
      </c>
      <c r="E5" s="143" t="s">
        <v>40</v>
      </c>
      <c r="F5" s="143" t="s">
        <v>354</v>
      </c>
      <c r="G5" s="143" t="s">
        <v>41</v>
      </c>
      <c r="H5" s="143"/>
      <c r="I5" s="143" t="s">
        <v>42</v>
      </c>
      <c r="J5" s="143"/>
      <c r="K5" s="143"/>
      <c r="L5" s="54"/>
      <c r="M5" s="83">
        <f>Sommario!B9</f>
      </c>
      <c r="N5" s="146"/>
    </row>
    <row r="6" spans="1:14" ht="31.5">
      <c r="A6" s="143"/>
      <c r="B6" s="143"/>
      <c r="C6" s="143"/>
      <c r="D6" s="143"/>
      <c r="E6" s="143"/>
      <c r="F6" s="143"/>
      <c r="G6" s="54" t="s">
        <v>43</v>
      </c>
      <c r="H6" s="54" t="s">
        <v>44</v>
      </c>
      <c r="I6" s="54" t="s">
        <v>45</v>
      </c>
      <c r="J6" s="54" t="s">
        <v>46</v>
      </c>
      <c r="K6" s="77" t="s">
        <v>317</v>
      </c>
      <c r="L6" s="54" t="s">
        <v>54</v>
      </c>
      <c r="M6" s="54" t="s">
        <v>196</v>
      </c>
      <c r="N6" s="146"/>
    </row>
    <row r="7" spans="1:14" ht="15.75">
      <c r="A7" s="57" t="s">
        <v>47</v>
      </c>
      <c r="B7" s="57"/>
      <c r="C7" s="57"/>
      <c r="D7" s="57"/>
      <c r="E7" s="57"/>
      <c r="F7" s="75">
        <f>IF(SUM(B7:E7)=0,"",SUM((B7:E7)))</f>
      </c>
      <c r="G7" s="57"/>
      <c r="H7" s="57"/>
      <c r="I7" s="57"/>
      <c r="J7" s="57"/>
      <c r="K7" s="57"/>
      <c r="L7" s="57"/>
      <c r="M7" s="58">
        <f>_xlfn.IFERROR((F7*5000)/$M$5,"")</f>
      </c>
      <c r="N7" s="146"/>
    </row>
    <row r="8" spans="1:14" ht="15.75">
      <c r="A8" s="57" t="s">
        <v>48</v>
      </c>
      <c r="B8" s="57"/>
      <c r="C8" s="57"/>
      <c r="D8" s="57"/>
      <c r="E8" s="57"/>
      <c r="F8" s="75">
        <f aca="true" t="shared" si="0" ref="F8:F15">IF(SUM(B8:E8)=0,"",SUM((B8:E8)))</f>
      </c>
      <c r="G8" s="57"/>
      <c r="H8" s="57"/>
      <c r="I8" s="57"/>
      <c r="J8" s="57"/>
      <c r="K8" s="57"/>
      <c r="L8" s="57"/>
      <c r="M8" s="58">
        <f aca="true" t="shared" si="1" ref="M8:M15">_xlfn.IFERROR((F8*5000)/$M$5,"")</f>
      </c>
      <c r="N8" s="146"/>
    </row>
    <row r="9" spans="1:14" ht="15.75">
      <c r="A9" s="57" t="s">
        <v>49</v>
      </c>
      <c r="B9" s="57"/>
      <c r="C9" s="57"/>
      <c r="D9" s="57"/>
      <c r="E9" s="57"/>
      <c r="F9" s="75">
        <f t="shared" si="0"/>
      </c>
      <c r="G9" s="57"/>
      <c r="H9" s="57"/>
      <c r="I9" s="57"/>
      <c r="J9" s="57"/>
      <c r="K9" s="57"/>
      <c r="L9" s="57"/>
      <c r="M9" s="58">
        <f t="shared" si="1"/>
      </c>
      <c r="N9" s="146"/>
    </row>
    <row r="10" spans="1:14" ht="15.75">
      <c r="A10" s="57" t="s">
        <v>11</v>
      </c>
      <c r="B10" s="57"/>
      <c r="C10" s="57"/>
      <c r="D10" s="57"/>
      <c r="E10" s="57"/>
      <c r="F10" s="75">
        <f t="shared" si="0"/>
      </c>
      <c r="G10" s="57"/>
      <c r="H10" s="57"/>
      <c r="I10" s="57"/>
      <c r="J10" s="57"/>
      <c r="K10" s="57"/>
      <c r="L10" s="57"/>
      <c r="M10" s="58">
        <f t="shared" si="1"/>
      </c>
      <c r="N10" s="146"/>
    </row>
    <row r="11" spans="1:14" ht="15.75">
      <c r="A11" s="57" t="s">
        <v>50</v>
      </c>
      <c r="B11" s="57"/>
      <c r="C11" s="57"/>
      <c r="D11" s="57"/>
      <c r="E11" s="57"/>
      <c r="F11" s="75">
        <f t="shared" si="0"/>
      </c>
      <c r="G11" s="57"/>
      <c r="H11" s="57"/>
      <c r="I11" s="57"/>
      <c r="J11" s="57"/>
      <c r="K11" s="57"/>
      <c r="L11" s="57"/>
      <c r="M11" s="58">
        <f t="shared" si="1"/>
      </c>
      <c r="N11" s="146"/>
    </row>
    <row r="12" spans="1:14" ht="15.75">
      <c r="A12" s="57" t="s">
        <v>56</v>
      </c>
      <c r="B12" s="57"/>
      <c r="C12" s="57"/>
      <c r="D12" s="57"/>
      <c r="E12" s="57"/>
      <c r="F12" s="75">
        <f t="shared" si="0"/>
      </c>
      <c r="G12" s="57"/>
      <c r="H12" s="57"/>
      <c r="I12" s="57"/>
      <c r="J12" s="57"/>
      <c r="K12" s="57"/>
      <c r="L12" s="57"/>
      <c r="M12" s="58">
        <f t="shared" si="1"/>
      </c>
      <c r="N12" s="146"/>
    </row>
    <row r="13" spans="1:14" ht="15.75">
      <c r="A13" s="57" t="s">
        <v>57</v>
      </c>
      <c r="B13" s="57"/>
      <c r="C13" s="57"/>
      <c r="D13" s="57"/>
      <c r="E13" s="57"/>
      <c r="F13" s="75">
        <f t="shared" si="0"/>
      </c>
      <c r="G13" s="57"/>
      <c r="H13" s="57"/>
      <c r="I13" s="57"/>
      <c r="J13" s="57"/>
      <c r="K13" s="57"/>
      <c r="L13" s="57"/>
      <c r="M13" s="58">
        <f t="shared" si="1"/>
      </c>
      <c r="N13" s="146"/>
    </row>
    <row r="14" spans="1:14" ht="31.5">
      <c r="A14" s="57" t="s">
        <v>51</v>
      </c>
      <c r="B14" s="57"/>
      <c r="C14" s="57"/>
      <c r="D14" s="57"/>
      <c r="E14" s="57"/>
      <c r="F14" s="75">
        <f t="shared" si="0"/>
      </c>
      <c r="G14" s="57"/>
      <c r="H14" s="57"/>
      <c r="I14" s="57"/>
      <c r="J14" s="57"/>
      <c r="K14" s="57"/>
      <c r="L14" s="57"/>
      <c r="M14" s="58">
        <f t="shared" si="1"/>
      </c>
      <c r="N14" s="146"/>
    </row>
    <row r="15" spans="1:14" ht="31.5">
      <c r="A15" s="57" t="s">
        <v>55</v>
      </c>
      <c r="B15" s="57"/>
      <c r="C15" s="57"/>
      <c r="D15" s="57"/>
      <c r="E15" s="57"/>
      <c r="F15" s="75">
        <f t="shared" si="0"/>
      </c>
      <c r="G15" s="57"/>
      <c r="H15" s="57"/>
      <c r="I15" s="57"/>
      <c r="J15" s="57"/>
      <c r="K15" s="57"/>
      <c r="L15" s="57"/>
      <c r="M15" s="58">
        <f t="shared" si="1"/>
      </c>
      <c r="N15" s="146"/>
    </row>
    <row r="16" spans="1:13" ht="14.25" customHeight="1">
      <c r="A16" s="147" t="s">
        <v>35</v>
      </c>
      <c r="B16" s="147"/>
      <c r="C16" s="147"/>
      <c r="D16" s="147"/>
      <c r="E16" s="147"/>
      <c r="F16" s="147"/>
      <c r="G16" s="147"/>
      <c r="H16" s="147"/>
      <c r="I16" s="147"/>
      <c r="J16" s="23"/>
      <c r="K16" s="23"/>
      <c r="L16" s="23"/>
      <c r="M16" s="23"/>
    </row>
    <row r="19" ht="18.75">
      <c r="A19" s="67" t="s">
        <v>224</v>
      </c>
    </row>
    <row r="20" spans="1:3" ht="15.75">
      <c r="A20" s="150" t="s">
        <v>29</v>
      </c>
      <c r="B20" s="150"/>
      <c r="C20" s="38" t="s">
        <v>36</v>
      </c>
    </row>
    <row r="21" spans="1:9" ht="15.75">
      <c r="A21" s="148" t="s">
        <v>30</v>
      </c>
      <c r="B21" s="148"/>
      <c r="C21" s="30"/>
      <c r="D21" s="151" t="s">
        <v>305</v>
      </c>
      <c r="E21" s="152"/>
      <c r="F21" s="152"/>
      <c r="G21" s="152"/>
      <c r="H21" s="152"/>
      <c r="I21" s="152"/>
    </row>
    <row r="22" spans="1:3" ht="15.75">
      <c r="A22" s="148" t="s">
        <v>31</v>
      </c>
      <c r="B22" s="148"/>
      <c r="C22" s="30"/>
    </row>
    <row r="23" spans="1:3" ht="15.75">
      <c r="A23" s="148" t="s">
        <v>32</v>
      </c>
      <c r="B23" s="148"/>
      <c r="C23" s="30"/>
    </row>
    <row r="24" spans="1:3" ht="36.75" customHeight="1">
      <c r="A24" s="148" t="s">
        <v>52</v>
      </c>
      <c r="B24" s="148"/>
      <c r="C24" s="30"/>
    </row>
    <row r="25" spans="1:3" ht="24.75" customHeight="1">
      <c r="A25" s="148" t="s">
        <v>34</v>
      </c>
      <c r="B25" s="148"/>
      <c r="C25" s="30"/>
    </row>
    <row r="26" spans="1:3" ht="15.75">
      <c r="A26" s="149" t="s">
        <v>4</v>
      </c>
      <c r="B26" s="149"/>
      <c r="C26" s="76">
        <f>SUM(C21:C25)</f>
        <v>0</v>
      </c>
    </row>
    <row r="27" ht="15">
      <c r="A27" s="4"/>
    </row>
    <row r="28" ht="18.75">
      <c r="A28" s="25" t="s">
        <v>304</v>
      </c>
    </row>
    <row r="29" spans="1:11" ht="126">
      <c r="A29" s="54" t="s">
        <v>80</v>
      </c>
      <c r="B29" s="77" t="s">
        <v>303</v>
      </c>
      <c r="C29" s="78" t="s">
        <v>312</v>
      </c>
      <c r="D29" s="78" t="s">
        <v>313</v>
      </c>
      <c r="E29" s="82" t="s">
        <v>62</v>
      </c>
      <c r="F29" s="82" t="s">
        <v>306</v>
      </c>
      <c r="G29" s="82" t="s">
        <v>64</v>
      </c>
      <c r="H29" s="82" t="s">
        <v>65</v>
      </c>
      <c r="I29" s="54" t="s">
        <v>58</v>
      </c>
      <c r="J29" s="55" t="s">
        <v>302</v>
      </c>
      <c r="K29" s="55" t="s">
        <v>59</v>
      </c>
    </row>
    <row r="30" spans="1:11" ht="31.5">
      <c r="A30" s="52" t="s">
        <v>8</v>
      </c>
      <c r="B30" s="52"/>
      <c r="C30" s="92"/>
      <c r="D30" s="92"/>
      <c r="E30" s="30"/>
      <c r="F30" s="52"/>
      <c r="G30" s="52"/>
      <c r="H30" s="53">
        <v>0</v>
      </c>
      <c r="I30" s="52"/>
      <c r="J30" s="52"/>
      <c r="K30" s="52"/>
    </row>
    <row r="31" spans="1:11" ht="31.5">
      <c r="A31" s="52" t="s">
        <v>9</v>
      </c>
      <c r="B31" s="52"/>
      <c r="C31" s="92"/>
      <c r="D31" s="92"/>
      <c r="E31" s="30">
        <v>0</v>
      </c>
      <c r="F31" s="52"/>
      <c r="G31" s="52"/>
      <c r="H31" s="53">
        <v>0</v>
      </c>
      <c r="I31" s="52"/>
      <c r="J31" s="52"/>
      <c r="K31" s="52"/>
    </row>
    <row r="32" spans="1:11" ht="47.25">
      <c r="A32" s="52" t="s">
        <v>10</v>
      </c>
      <c r="B32" s="52"/>
      <c r="C32" s="92"/>
      <c r="D32" s="92"/>
      <c r="E32" s="30">
        <v>0</v>
      </c>
      <c r="F32" s="52"/>
      <c r="G32" s="52"/>
      <c r="H32" s="53">
        <v>0</v>
      </c>
      <c r="I32" s="52"/>
      <c r="J32" s="52"/>
      <c r="K32" s="52"/>
    </row>
    <row r="33" spans="1:11" ht="47.25">
      <c r="A33" s="95" t="s">
        <v>40</v>
      </c>
      <c r="B33" s="95"/>
      <c r="C33" s="96"/>
      <c r="D33" s="96"/>
      <c r="E33" s="97">
        <v>0</v>
      </c>
      <c r="F33" s="95"/>
      <c r="G33" s="95"/>
      <c r="H33" s="80">
        <v>0</v>
      </c>
      <c r="I33" s="95"/>
      <c r="J33" s="95"/>
      <c r="K33" s="95"/>
    </row>
    <row r="34" spans="1:11" ht="15.75">
      <c r="A34" s="121"/>
      <c r="B34" s="98">
        <f>SUM(B30:B33)</f>
        <v>0</v>
      </c>
      <c r="C34" s="121"/>
      <c r="D34" s="121"/>
      <c r="E34" s="121"/>
      <c r="F34" s="121"/>
      <c r="G34" s="121"/>
      <c r="H34" s="81">
        <f>SUM(H30:H33)</f>
        <v>0</v>
      </c>
      <c r="I34" s="121"/>
      <c r="J34" s="121"/>
      <c r="K34" s="121"/>
    </row>
  </sheetData>
  <sheetProtection/>
  <mergeCells count="19">
    <mergeCell ref="N4:N15"/>
    <mergeCell ref="A16:I16"/>
    <mergeCell ref="A25:B25"/>
    <mergeCell ref="A26:B26"/>
    <mergeCell ref="A20:B20"/>
    <mergeCell ref="A21:B21"/>
    <mergeCell ref="A22:B22"/>
    <mergeCell ref="A23:B23"/>
    <mergeCell ref="A24:B24"/>
    <mergeCell ref="D21:I21"/>
    <mergeCell ref="A4:A6"/>
    <mergeCell ref="B4:K4"/>
    <mergeCell ref="B5:B6"/>
    <mergeCell ref="C5:C6"/>
    <mergeCell ref="D5:D6"/>
    <mergeCell ref="E5:E6"/>
    <mergeCell ref="F5:F6"/>
    <mergeCell ref="G5:H5"/>
    <mergeCell ref="I5:K5"/>
  </mergeCells>
  <hyperlinks>
    <hyperlink ref="B4" location="_ftn1" display="_ftn1"/>
  </hyperlinks>
  <printOptions/>
  <pageMargins left="0.7" right="0.7" top="0.75" bottom="0.75" header="0.3" footer="0.3"/>
  <pageSetup fitToHeight="1" fitToWidth="1" horizontalDpi="600" verticalDpi="600" orientation="portrait" paperSize="8" scale="55" r:id="rId1"/>
  <ignoredErrors>
    <ignoredError sqref="F7:F15" unlockedFormula="1"/>
  </ignoredErrors>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showGridLines="0" zoomScale="98" zoomScaleNormal="98" zoomScalePageLayoutView="98" workbookViewId="0" topLeftCell="A16">
      <selection activeCell="E47" sqref="E47"/>
    </sheetView>
  </sheetViews>
  <sheetFormatPr defaultColWidth="8.8515625" defaultRowHeight="15"/>
  <cols>
    <col min="1" max="1" width="63.00390625" style="0" customWidth="1"/>
    <col min="2" max="2" width="15.7109375" style="0" customWidth="1"/>
    <col min="3" max="3" width="20.28125" style="0" customWidth="1"/>
    <col min="4" max="6" width="21.00390625" style="0" customWidth="1"/>
    <col min="7" max="7" width="24.28125" style="0" customWidth="1"/>
    <col min="8" max="8" width="15.00390625" style="0" customWidth="1"/>
    <col min="9" max="9" width="14.8515625" style="0" customWidth="1"/>
    <col min="10" max="10" width="12.28125" style="0" customWidth="1"/>
    <col min="11" max="11" width="10.421875" style="0" customWidth="1"/>
    <col min="12" max="12" width="13.421875" style="0" customWidth="1"/>
    <col min="13" max="13" width="11.140625" style="0" customWidth="1"/>
  </cols>
  <sheetData>
    <row r="1" ht="18.75">
      <c r="A1" s="66" t="s">
        <v>205</v>
      </c>
    </row>
    <row r="2" spans="2:3" ht="18.75">
      <c r="B2" s="25"/>
      <c r="C2" s="1"/>
    </row>
    <row r="3" ht="18.75">
      <c r="A3" s="67" t="s">
        <v>213</v>
      </c>
    </row>
    <row r="4" spans="1:7" ht="28.5" customHeight="1">
      <c r="A4" s="153" t="s">
        <v>26</v>
      </c>
      <c r="B4" s="153" t="s">
        <v>359</v>
      </c>
      <c r="C4" s="153"/>
      <c r="D4" s="153" t="s">
        <v>358</v>
      </c>
      <c r="E4" s="153" t="s">
        <v>60</v>
      </c>
      <c r="F4" s="153"/>
      <c r="G4" s="153" t="s">
        <v>38</v>
      </c>
    </row>
    <row r="5" spans="1:7" ht="36" customHeight="1">
      <c r="A5" s="153"/>
      <c r="B5" s="153"/>
      <c r="C5" s="153"/>
      <c r="D5" s="153"/>
      <c r="E5" s="93" t="s">
        <v>312</v>
      </c>
      <c r="F5" s="93" t="s">
        <v>313</v>
      </c>
      <c r="G5" s="153"/>
    </row>
    <row r="6" spans="1:9" ht="30" customHeight="1">
      <c r="A6" s="20" t="s">
        <v>27</v>
      </c>
      <c r="B6" s="59" t="s">
        <v>356</v>
      </c>
      <c r="C6" s="20"/>
      <c r="D6" s="91" t="s">
        <v>229</v>
      </c>
      <c r="E6" s="92"/>
      <c r="F6" s="92"/>
      <c r="G6" s="40"/>
      <c r="I6" s="3"/>
    </row>
    <row r="7" spans="1:7" ht="30" customHeight="1">
      <c r="A7" s="20" t="s">
        <v>1</v>
      </c>
      <c r="B7" s="59" t="s">
        <v>356</v>
      </c>
      <c r="C7" s="20"/>
      <c r="D7" s="91" t="s">
        <v>229</v>
      </c>
      <c r="E7" s="92"/>
      <c r="F7" s="92"/>
      <c r="G7" s="40"/>
    </row>
    <row r="8" spans="1:7" ht="30" customHeight="1">
      <c r="A8" s="20" t="s">
        <v>2</v>
      </c>
      <c r="B8" s="59" t="s">
        <v>356</v>
      </c>
      <c r="C8" s="20"/>
      <c r="D8" s="91" t="s">
        <v>229</v>
      </c>
      <c r="E8" s="92"/>
      <c r="F8" s="92"/>
      <c r="G8" s="40"/>
    </row>
    <row r="9" spans="1:7" ht="30" customHeight="1">
      <c r="A9" s="20" t="s">
        <v>28</v>
      </c>
      <c r="B9" s="59" t="s">
        <v>356</v>
      </c>
      <c r="C9" s="20"/>
      <c r="D9" s="91" t="s">
        <v>229</v>
      </c>
      <c r="E9" s="92"/>
      <c r="F9" s="92"/>
      <c r="G9" s="40"/>
    </row>
    <row r="10" spans="1:9" ht="30" customHeight="1">
      <c r="A10" s="20" t="s">
        <v>3</v>
      </c>
      <c r="B10" s="125" t="s">
        <v>356</v>
      </c>
      <c r="C10" s="126"/>
      <c r="D10" s="91" t="s">
        <v>229</v>
      </c>
      <c r="E10" s="92"/>
      <c r="F10" s="92"/>
      <c r="G10" s="40"/>
      <c r="I10" s="3"/>
    </row>
    <row r="11" spans="1:9" ht="30" customHeight="1">
      <c r="A11" s="122" t="s">
        <v>310</v>
      </c>
      <c r="B11" s="127"/>
      <c r="C11" s="127"/>
      <c r="D11" s="130" t="s">
        <v>229</v>
      </c>
      <c r="E11" s="92"/>
      <c r="F11" s="92"/>
      <c r="G11" s="40"/>
      <c r="I11" s="3"/>
    </row>
    <row r="12" spans="1:9" ht="30" customHeight="1">
      <c r="A12" s="123" t="s">
        <v>307</v>
      </c>
      <c r="B12" s="127"/>
      <c r="C12" s="127"/>
      <c r="D12" s="127"/>
      <c r="E12" s="129"/>
      <c r="F12" s="92"/>
      <c r="G12" s="40"/>
      <c r="I12" s="3"/>
    </row>
    <row r="13" spans="1:9" ht="30" customHeight="1">
      <c r="A13" s="128" t="s">
        <v>308</v>
      </c>
      <c r="B13" s="127"/>
      <c r="C13" s="127"/>
      <c r="D13" s="127"/>
      <c r="E13" s="129"/>
      <c r="F13" s="92"/>
      <c r="G13" s="40"/>
      <c r="I13" s="3"/>
    </row>
    <row r="14" spans="1:9" ht="30" customHeight="1">
      <c r="A14" s="127"/>
      <c r="B14" s="127"/>
      <c r="C14" s="127"/>
      <c r="D14" s="127"/>
      <c r="E14" s="124"/>
      <c r="F14" s="79" t="s">
        <v>4</v>
      </c>
      <c r="G14" s="103">
        <f>SUM(G6:G13)</f>
        <v>0</v>
      </c>
      <c r="I14" s="3"/>
    </row>
    <row r="15" spans="1:7" ht="15.75">
      <c r="A15" s="23"/>
      <c r="B15" s="23"/>
      <c r="C15" s="23"/>
      <c r="D15" s="23"/>
      <c r="E15" s="23"/>
      <c r="F15" s="23"/>
      <c r="G15" s="23"/>
    </row>
    <row r="17" spans="1:9" ht="18.75">
      <c r="A17" s="67" t="s">
        <v>214</v>
      </c>
      <c r="B17" s="32"/>
      <c r="C17" s="32"/>
      <c r="D17" s="32"/>
      <c r="E17" s="32"/>
      <c r="F17" s="32"/>
      <c r="G17" s="32"/>
      <c r="H17" s="32"/>
      <c r="I17" s="32"/>
    </row>
    <row r="18" spans="1:9" ht="63">
      <c r="A18" s="60" t="s">
        <v>29</v>
      </c>
      <c r="B18" s="60" t="s">
        <v>61</v>
      </c>
      <c r="C18" s="60" t="s">
        <v>62</v>
      </c>
      <c r="D18" s="60" t="s">
        <v>63</v>
      </c>
      <c r="E18" s="60" t="s">
        <v>64</v>
      </c>
      <c r="F18" s="60" t="s">
        <v>65</v>
      </c>
      <c r="G18" s="60" t="s">
        <v>58</v>
      </c>
      <c r="H18" s="32"/>
      <c r="I18" s="32"/>
    </row>
    <row r="19" spans="1:9" ht="15.75">
      <c r="A19" s="39" t="s">
        <v>309</v>
      </c>
      <c r="B19" s="39"/>
      <c r="C19" s="40">
        <v>0</v>
      </c>
      <c r="D19" s="39"/>
      <c r="E19" s="39"/>
      <c r="F19" s="40">
        <v>0</v>
      </c>
      <c r="G19" s="39"/>
      <c r="H19" s="32"/>
      <c r="I19" s="32"/>
    </row>
    <row r="20" spans="1:9" ht="15.75">
      <c r="A20" s="39" t="s">
        <v>9</v>
      </c>
      <c r="B20" s="39"/>
      <c r="C20" s="40">
        <v>0</v>
      </c>
      <c r="D20" s="39"/>
      <c r="E20" s="39"/>
      <c r="F20" s="40">
        <v>0</v>
      </c>
      <c r="G20" s="39"/>
      <c r="H20" s="32"/>
      <c r="I20" s="32"/>
    </row>
    <row r="21" spans="1:9" ht="15.75">
      <c r="A21" s="39" t="s">
        <v>10</v>
      </c>
      <c r="B21" s="39"/>
      <c r="C21" s="40">
        <v>0</v>
      </c>
      <c r="D21" s="39"/>
      <c r="E21" s="39"/>
      <c r="F21" s="40">
        <v>0</v>
      </c>
      <c r="G21" s="39"/>
      <c r="H21" s="32"/>
      <c r="I21" s="32"/>
    </row>
    <row r="22" spans="1:9" ht="15.75">
      <c r="A22" s="39" t="s">
        <v>40</v>
      </c>
      <c r="B22" s="39"/>
      <c r="C22" s="40">
        <v>0</v>
      </c>
      <c r="D22" s="39"/>
      <c r="E22" s="39"/>
      <c r="F22" s="40">
        <v>0</v>
      </c>
      <c r="G22" s="39"/>
      <c r="H22" s="32"/>
      <c r="I22" s="32"/>
    </row>
    <row r="23" spans="1:9" ht="15.75">
      <c r="A23" s="41" t="s">
        <v>53</v>
      </c>
      <c r="B23" s="84">
        <f>SUM(B19:B22)</f>
        <v>0</v>
      </c>
      <c r="C23" s="120"/>
      <c r="D23" s="120"/>
      <c r="E23" s="120"/>
      <c r="F23" s="94">
        <f>SUM(F19:F22)</f>
        <v>0</v>
      </c>
      <c r="G23" s="120"/>
      <c r="H23" s="32"/>
      <c r="I23" s="32"/>
    </row>
    <row r="24" spans="1:9" ht="15.75">
      <c r="A24" s="32"/>
      <c r="B24" s="32"/>
      <c r="C24" s="32"/>
      <c r="D24" s="32"/>
      <c r="E24" s="32"/>
      <c r="F24" s="32"/>
      <c r="G24" s="32"/>
      <c r="H24" s="32"/>
      <c r="I24" s="32"/>
    </row>
    <row r="25" spans="1:9" ht="15.75">
      <c r="A25" s="32"/>
      <c r="B25" s="32"/>
      <c r="C25" s="32"/>
      <c r="D25" s="32"/>
      <c r="E25" s="32"/>
      <c r="F25" s="32"/>
      <c r="G25" s="32"/>
      <c r="H25" s="32"/>
      <c r="I25" s="32"/>
    </row>
    <row r="26" spans="1:9" ht="18.75">
      <c r="A26" s="67" t="s">
        <v>318</v>
      </c>
      <c r="B26" s="32"/>
      <c r="C26" s="32"/>
      <c r="D26" s="32"/>
      <c r="E26" s="32"/>
      <c r="F26" s="32"/>
      <c r="G26" s="32"/>
      <c r="H26" s="32"/>
      <c r="I26" s="32"/>
    </row>
    <row r="27" spans="1:9" ht="63">
      <c r="A27" s="60" t="s">
        <v>29</v>
      </c>
      <c r="B27" s="60" t="s">
        <v>319</v>
      </c>
      <c r="C27" s="60" t="s">
        <v>62</v>
      </c>
      <c r="D27" s="60" t="s">
        <v>63</v>
      </c>
      <c r="E27" s="60" t="s">
        <v>197</v>
      </c>
      <c r="F27" s="60" t="s">
        <v>65</v>
      </c>
      <c r="G27" s="60" t="s">
        <v>360</v>
      </c>
      <c r="H27" s="60" t="s">
        <v>58</v>
      </c>
      <c r="I27" s="32"/>
    </row>
    <row r="28" spans="1:9" ht="15.75">
      <c r="A28" s="42" t="s">
        <v>66</v>
      </c>
      <c r="B28" s="39"/>
      <c r="C28" s="86">
        <v>0</v>
      </c>
      <c r="D28" s="39"/>
      <c r="E28" s="39"/>
      <c r="F28" s="43">
        <v>0</v>
      </c>
      <c r="G28" s="69" t="s">
        <v>229</v>
      </c>
      <c r="H28" s="39"/>
      <c r="I28" s="32"/>
    </row>
    <row r="29" spans="1:9" ht="15.75">
      <c r="A29" s="42" t="s">
        <v>67</v>
      </c>
      <c r="B29" s="39"/>
      <c r="C29" s="86">
        <v>0</v>
      </c>
      <c r="D29" s="39"/>
      <c r="E29" s="39"/>
      <c r="F29" s="43">
        <v>0</v>
      </c>
      <c r="G29" s="69" t="s">
        <v>229</v>
      </c>
      <c r="H29" s="39"/>
      <c r="I29" s="32"/>
    </row>
    <row r="30" spans="1:9" ht="15.75">
      <c r="A30" s="42" t="s">
        <v>68</v>
      </c>
      <c r="B30" s="39"/>
      <c r="C30" s="86">
        <v>0</v>
      </c>
      <c r="D30" s="39"/>
      <c r="E30" s="39"/>
      <c r="F30" s="43">
        <v>0</v>
      </c>
      <c r="G30" s="69" t="s">
        <v>229</v>
      </c>
      <c r="H30" s="39"/>
      <c r="I30" s="32"/>
    </row>
    <row r="31" spans="1:9" ht="15.75">
      <c r="A31" s="42" t="s">
        <v>69</v>
      </c>
      <c r="B31" s="39"/>
      <c r="C31" s="86">
        <v>0</v>
      </c>
      <c r="D31" s="39"/>
      <c r="E31" s="39"/>
      <c r="F31" s="43">
        <v>0</v>
      </c>
      <c r="G31" s="69" t="s">
        <v>229</v>
      </c>
      <c r="H31" s="39"/>
      <c r="I31" s="32"/>
    </row>
    <row r="32" spans="1:9" ht="15.75">
      <c r="A32" s="42" t="s">
        <v>69</v>
      </c>
      <c r="B32" s="39"/>
      <c r="C32" s="86">
        <v>0</v>
      </c>
      <c r="D32" s="39"/>
      <c r="E32" s="39"/>
      <c r="F32" s="43">
        <v>0</v>
      </c>
      <c r="G32" s="69" t="s">
        <v>229</v>
      </c>
      <c r="H32" s="39"/>
      <c r="I32" s="32"/>
    </row>
    <row r="33" spans="1:9" ht="15.75">
      <c r="A33" s="42" t="s">
        <v>69</v>
      </c>
      <c r="B33" s="39"/>
      <c r="C33" s="86">
        <v>0</v>
      </c>
      <c r="D33" s="39"/>
      <c r="E33" s="39"/>
      <c r="F33" s="43">
        <v>0</v>
      </c>
      <c r="G33" s="69" t="s">
        <v>229</v>
      </c>
      <c r="H33" s="39"/>
      <c r="I33" s="32"/>
    </row>
    <row r="34" spans="1:9" ht="15.75">
      <c r="A34" s="42" t="s">
        <v>69</v>
      </c>
      <c r="B34" s="39"/>
      <c r="C34" s="86">
        <v>0</v>
      </c>
      <c r="D34" s="39"/>
      <c r="E34" s="39"/>
      <c r="F34" s="43">
        <v>0</v>
      </c>
      <c r="G34" s="69" t="s">
        <v>229</v>
      </c>
      <c r="H34" s="39"/>
      <c r="I34" s="32"/>
    </row>
    <row r="35" spans="1:9" ht="15.75">
      <c r="A35" s="42" t="s">
        <v>69</v>
      </c>
      <c r="B35" s="39"/>
      <c r="C35" s="86">
        <v>0</v>
      </c>
      <c r="D35" s="39"/>
      <c r="E35" s="39"/>
      <c r="F35" s="43">
        <v>0</v>
      </c>
      <c r="G35" s="69" t="s">
        <v>229</v>
      </c>
      <c r="H35" s="39"/>
      <c r="I35" s="32"/>
    </row>
    <row r="36" spans="1:9" ht="15.75">
      <c r="A36" s="131" t="s">
        <v>69</v>
      </c>
      <c r="B36" s="132"/>
      <c r="C36" s="86">
        <v>0</v>
      </c>
      <c r="D36" s="39"/>
      <c r="E36" s="39"/>
      <c r="F36" s="43">
        <v>0</v>
      </c>
      <c r="G36" s="135" t="s">
        <v>229</v>
      </c>
      <c r="H36" s="132"/>
      <c r="I36" s="32"/>
    </row>
    <row r="37" spans="1:9" ht="15.75">
      <c r="A37" s="154"/>
      <c r="B37" s="154"/>
      <c r="C37" s="155" t="s">
        <v>32</v>
      </c>
      <c r="D37" s="156"/>
      <c r="E37" s="156"/>
      <c r="F37" s="133">
        <v>0</v>
      </c>
      <c r="G37" s="154"/>
      <c r="H37" s="154"/>
      <c r="I37" s="32"/>
    </row>
    <row r="38" spans="1:9" ht="15.75" customHeight="1">
      <c r="A38" s="154"/>
      <c r="B38" s="154"/>
      <c r="C38" s="155" t="s">
        <v>52</v>
      </c>
      <c r="D38" s="156"/>
      <c r="E38" s="156"/>
      <c r="F38" s="133">
        <v>0</v>
      </c>
      <c r="G38" s="154"/>
      <c r="H38" s="154"/>
      <c r="I38" s="32"/>
    </row>
    <row r="39" spans="1:9" ht="15.75" customHeight="1">
      <c r="A39" s="154"/>
      <c r="B39" s="154"/>
      <c r="C39" s="155" t="s">
        <v>34</v>
      </c>
      <c r="D39" s="156"/>
      <c r="E39" s="156"/>
      <c r="F39" s="133">
        <v>0</v>
      </c>
      <c r="G39" s="154"/>
      <c r="H39" s="154"/>
      <c r="I39" s="32"/>
    </row>
    <row r="40" spans="1:9" ht="15.75">
      <c r="A40" s="154"/>
      <c r="B40" s="154"/>
      <c r="C40" s="157" t="s">
        <v>53</v>
      </c>
      <c r="D40" s="158"/>
      <c r="E40" s="158"/>
      <c r="F40" s="134">
        <f>SUM(F28:F39)</f>
        <v>0</v>
      </c>
      <c r="G40" s="154"/>
      <c r="H40" s="154"/>
      <c r="I40" s="32"/>
    </row>
    <row r="41" spans="1:9" ht="15.75">
      <c r="A41" s="32"/>
      <c r="B41" s="32"/>
      <c r="C41" s="32"/>
      <c r="D41" s="32"/>
      <c r="E41" s="32"/>
      <c r="F41" s="32"/>
      <c r="G41" s="32"/>
      <c r="H41" s="32"/>
      <c r="I41" s="32"/>
    </row>
    <row r="42" spans="1:9" ht="15.75">
      <c r="A42" s="32"/>
      <c r="B42" s="32"/>
      <c r="C42" s="32"/>
      <c r="D42" s="32"/>
      <c r="E42" s="32"/>
      <c r="F42" s="32"/>
      <c r="G42" s="32"/>
      <c r="H42" s="32"/>
      <c r="I42" s="32"/>
    </row>
    <row r="43" spans="1:9" ht="15.75">
      <c r="A43" s="32"/>
      <c r="B43" s="32"/>
      <c r="C43" s="32"/>
      <c r="D43" s="32"/>
      <c r="E43" s="32"/>
      <c r="F43" s="32"/>
      <c r="G43" s="32"/>
      <c r="H43" s="32"/>
      <c r="I43" s="32"/>
    </row>
    <row r="44" spans="1:9" ht="15.75">
      <c r="A44" s="32"/>
      <c r="B44" s="32"/>
      <c r="C44" s="32"/>
      <c r="D44" s="32"/>
      <c r="E44" s="32"/>
      <c r="F44" s="32"/>
      <c r="G44" s="32"/>
      <c r="H44" s="32"/>
      <c r="I44" s="32"/>
    </row>
    <row r="45" spans="1:9" ht="15.75">
      <c r="A45" s="32"/>
      <c r="B45" s="32"/>
      <c r="C45" s="32"/>
      <c r="D45" s="32"/>
      <c r="E45" s="32"/>
      <c r="F45" s="32"/>
      <c r="G45" s="32"/>
      <c r="H45" s="32"/>
      <c r="I45" s="32"/>
    </row>
    <row r="46" spans="1:9" ht="15.75">
      <c r="A46" s="32"/>
      <c r="B46" s="32"/>
      <c r="C46" s="32"/>
      <c r="D46" s="32"/>
      <c r="E46" s="32"/>
      <c r="F46" s="32"/>
      <c r="G46" s="32"/>
      <c r="H46" s="32"/>
      <c r="I46" s="32"/>
    </row>
    <row r="47" spans="1:9" ht="15.75">
      <c r="A47" s="32"/>
      <c r="B47" s="32"/>
      <c r="C47" s="32"/>
      <c r="D47" s="32"/>
      <c r="E47" s="32"/>
      <c r="F47" s="32"/>
      <c r="G47" s="32"/>
      <c r="H47" s="32"/>
      <c r="I47" s="32"/>
    </row>
  </sheetData>
  <sheetProtection/>
  <mergeCells count="11">
    <mergeCell ref="E4:F4"/>
    <mergeCell ref="A4:A5"/>
    <mergeCell ref="G4:G5"/>
    <mergeCell ref="D4:D5"/>
    <mergeCell ref="B4:C5"/>
    <mergeCell ref="G37:H40"/>
    <mergeCell ref="C37:E37"/>
    <mergeCell ref="C38:E38"/>
    <mergeCell ref="C39:E39"/>
    <mergeCell ref="C40:E40"/>
    <mergeCell ref="A37:B40"/>
  </mergeCells>
  <printOptions/>
  <pageMargins left="0.7" right="0.7" top="0.75" bottom="0.75" header="0.3" footer="0.3"/>
  <pageSetup fitToHeight="1" fitToWidth="1" horizontalDpi="600" verticalDpi="600" orientation="landscape" paperSize="8" scale="84" r:id="rId1"/>
</worksheet>
</file>

<file path=xl/worksheets/sheet5.xml><?xml version="1.0" encoding="utf-8"?>
<worksheet xmlns="http://schemas.openxmlformats.org/spreadsheetml/2006/main" xmlns:r="http://schemas.openxmlformats.org/officeDocument/2006/relationships">
  <sheetPr>
    <pageSetUpPr fitToPage="1"/>
  </sheetPr>
  <dimension ref="A1:I19"/>
  <sheetViews>
    <sheetView showGridLines="0" zoomScalePageLayoutView="0" workbookViewId="0" topLeftCell="A1">
      <selection activeCell="L16" sqref="L16"/>
    </sheetView>
  </sheetViews>
  <sheetFormatPr defaultColWidth="8.8515625" defaultRowHeight="15"/>
  <cols>
    <col min="1" max="1" width="36.8515625" style="0" customWidth="1"/>
    <col min="2" max="2" width="20.28125" style="0" customWidth="1"/>
    <col min="3" max="3" width="29.140625" style="0" customWidth="1"/>
    <col min="4" max="4" width="16.421875" style="0" bestFit="1" customWidth="1"/>
    <col min="5" max="5" width="12.421875" style="0" bestFit="1" customWidth="1"/>
    <col min="6" max="6" width="14.00390625" style="0" customWidth="1"/>
    <col min="7" max="8" width="20.57421875" style="0" customWidth="1"/>
    <col min="9" max="9" width="10.28125" style="0" customWidth="1"/>
  </cols>
  <sheetData>
    <row r="1" ht="18.75">
      <c r="A1" s="66" t="s">
        <v>206</v>
      </c>
    </row>
    <row r="3" spans="1:9" ht="18.75">
      <c r="A3" s="67" t="s">
        <v>215</v>
      </c>
      <c r="B3" s="32"/>
      <c r="C3" s="32"/>
      <c r="D3" s="32"/>
      <c r="E3" s="32"/>
      <c r="F3" s="32"/>
      <c r="G3" s="32"/>
      <c r="H3" s="32"/>
      <c r="I3" s="32"/>
    </row>
    <row r="4" spans="1:9" ht="36.75" customHeight="1">
      <c r="A4" s="159" t="s">
        <v>70</v>
      </c>
      <c r="B4" s="159"/>
      <c r="C4" s="159"/>
      <c r="D4" s="159"/>
      <c r="E4" s="33"/>
      <c r="F4" s="32"/>
      <c r="G4" s="32"/>
      <c r="H4" s="32"/>
      <c r="I4" s="32"/>
    </row>
    <row r="5" spans="1:9" ht="15.75">
      <c r="A5" s="34" t="s">
        <v>71</v>
      </c>
      <c r="B5" s="32"/>
      <c r="C5" s="32"/>
      <c r="D5" s="32"/>
      <c r="E5" s="32"/>
      <c r="F5" s="32"/>
      <c r="G5" s="32"/>
      <c r="H5" s="32"/>
      <c r="I5" s="32"/>
    </row>
    <row r="6" spans="1:9" ht="15.75">
      <c r="A6" s="32"/>
      <c r="B6" s="32"/>
      <c r="C6" s="32"/>
      <c r="D6" s="32"/>
      <c r="E6" s="32"/>
      <c r="F6" s="32"/>
      <c r="G6" s="32"/>
      <c r="H6" s="32"/>
      <c r="I6" s="32"/>
    </row>
    <row r="7" spans="1:9" ht="18.75">
      <c r="A7" s="67" t="s">
        <v>216</v>
      </c>
      <c r="B7" s="32"/>
      <c r="C7" s="32"/>
      <c r="D7" s="32"/>
      <c r="E7" s="32"/>
      <c r="F7" s="32"/>
      <c r="G7" s="32"/>
      <c r="H7" s="32"/>
      <c r="I7" s="32"/>
    </row>
    <row r="8" spans="1:9" ht="78.75">
      <c r="A8" s="61" t="s">
        <v>29</v>
      </c>
      <c r="B8" s="61" t="s">
        <v>61</v>
      </c>
      <c r="C8" s="61" t="s">
        <v>62</v>
      </c>
      <c r="D8" s="61" t="s">
        <v>63</v>
      </c>
      <c r="E8" s="61" t="s">
        <v>64</v>
      </c>
      <c r="F8" s="61" t="s">
        <v>65</v>
      </c>
      <c r="G8" s="61" t="s">
        <v>361</v>
      </c>
      <c r="H8" s="61" t="s">
        <v>58</v>
      </c>
      <c r="I8" s="61" t="s">
        <v>198</v>
      </c>
    </row>
    <row r="9" spans="1:9" ht="15.75">
      <c r="A9" s="40" t="s">
        <v>24</v>
      </c>
      <c r="B9" s="40"/>
      <c r="C9" s="40">
        <v>0</v>
      </c>
      <c r="D9" s="40"/>
      <c r="E9" s="40"/>
      <c r="F9" s="40"/>
      <c r="G9" s="69" t="s">
        <v>229</v>
      </c>
      <c r="H9" s="40"/>
      <c r="I9" s="40"/>
    </row>
    <row r="10" spans="1:9" ht="15.75">
      <c r="A10" s="40" t="s">
        <v>25</v>
      </c>
      <c r="B10" s="40"/>
      <c r="C10" s="40">
        <v>0</v>
      </c>
      <c r="D10" s="40"/>
      <c r="E10" s="40"/>
      <c r="F10" s="40"/>
      <c r="G10" s="69" t="s">
        <v>229</v>
      </c>
      <c r="H10" s="40"/>
      <c r="I10" s="40"/>
    </row>
    <row r="11" spans="1:9" ht="15.75">
      <c r="A11" s="40" t="s">
        <v>69</v>
      </c>
      <c r="B11" s="40"/>
      <c r="C11" s="40">
        <v>0</v>
      </c>
      <c r="D11" s="40"/>
      <c r="E11" s="40"/>
      <c r="F11" s="40"/>
      <c r="G11" s="69" t="s">
        <v>229</v>
      </c>
      <c r="H11" s="40"/>
      <c r="I11" s="40"/>
    </row>
    <row r="12" spans="1:9" ht="15.75">
      <c r="A12" s="40" t="s">
        <v>69</v>
      </c>
      <c r="B12" s="40"/>
      <c r="C12" s="40">
        <v>0</v>
      </c>
      <c r="D12" s="40"/>
      <c r="E12" s="40"/>
      <c r="F12" s="40">
        <v>0</v>
      </c>
      <c r="G12" s="69" t="s">
        <v>229</v>
      </c>
      <c r="H12" s="40"/>
      <c r="I12" s="40"/>
    </row>
    <row r="13" spans="1:9" ht="15.75">
      <c r="A13" s="40" t="s">
        <v>69</v>
      </c>
      <c r="B13" s="40"/>
      <c r="C13" s="40">
        <v>0</v>
      </c>
      <c r="D13" s="40"/>
      <c r="E13" s="40"/>
      <c r="F13" s="40">
        <v>0</v>
      </c>
      <c r="G13" s="69" t="s">
        <v>229</v>
      </c>
      <c r="H13" s="40"/>
      <c r="I13" s="40"/>
    </row>
    <row r="14" spans="1:9" ht="15.75">
      <c r="A14" s="136" t="s">
        <v>69</v>
      </c>
      <c r="B14" s="136"/>
      <c r="C14" s="40">
        <v>0</v>
      </c>
      <c r="D14" s="40"/>
      <c r="E14" s="40"/>
      <c r="F14" s="40">
        <v>0</v>
      </c>
      <c r="G14" s="135" t="s">
        <v>229</v>
      </c>
      <c r="H14" s="136"/>
      <c r="I14" s="136"/>
    </row>
    <row r="15" spans="1:9" ht="15.75">
      <c r="A15" s="154"/>
      <c r="B15" s="154"/>
      <c r="C15" s="160" t="s">
        <v>52</v>
      </c>
      <c r="D15" s="161"/>
      <c r="E15" s="161"/>
      <c r="F15" s="137">
        <v>0</v>
      </c>
      <c r="G15" s="154"/>
      <c r="H15" s="154"/>
      <c r="I15" s="154"/>
    </row>
    <row r="16" spans="1:9" ht="15.75">
      <c r="A16" s="154"/>
      <c r="B16" s="154"/>
      <c r="C16" s="160" t="s">
        <v>34</v>
      </c>
      <c r="D16" s="161"/>
      <c r="E16" s="161"/>
      <c r="F16" s="137">
        <v>0</v>
      </c>
      <c r="G16" s="154"/>
      <c r="H16" s="154"/>
      <c r="I16" s="154"/>
    </row>
    <row r="17" spans="1:9" ht="15.75">
      <c r="A17" s="154"/>
      <c r="B17" s="154"/>
      <c r="C17" s="124"/>
      <c r="D17" s="120"/>
      <c r="E17" s="120"/>
      <c r="F17" s="138">
        <f>SUM(F9:F16)</f>
        <v>0</v>
      </c>
      <c r="G17" s="154"/>
      <c r="H17" s="154"/>
      <c r="I17" s="154"/>
    </row>
    <row r="18" spans="1:9" ht="15.75">
      <c r="A18" s="32"/>
      <c r="B18" s="32"/>
      <c r="C18" s="32"/>
      <c r="D18" s="32"/>
      <c r="E18" s="32"/>
      <c r="F18" s="32"/>
      <c r="G18" s="32"/>
      <c r="H18" s="32"/>
      <c r="I18" s="32"/>
    </row>
    <row r="19" spans="1:9" ht="15.75">
      <c r="A19" s="32"/>
      <c r="B19" s="32"/>
      <c r="C19" s="32"/>
      <c r="D19" s="32"/>
      <c r="E19" s="32"/>
      <c r="F19" s="32"/>
      <c r="G19" s="32"/>
      <c r="H19" s="32"/>
      <c r="I19" s="32"/>
    </row>
  </sheetData>
  <sheetProtection/>
  <mergeCells count="5">
    <mergeCell ref="G15:I17"/>
    <mergeCell ref="A15:B17"/>
    <mergeCell ref="A4:D4"/>
    <mergeCell ref="C15:E15"/>
    <mergeCell ref="C16:E16"/>
  </mergeCells>
  <printOptions/>
  <pageMargins left="0.7" right="0.7" top="0.75" bottom="0.75" header="0.3" footer="0.3"/>
  <pageSetup fitToHeight="1" fitToWidth="1" horizontalDpi="600" verticalDpi="600" orientation="landscape" paperSize="8" r:id="rId1"/>
</worksheet>
</file>

<file path=xl/worksheets/sheet6.xml><?xml version="1.0" encoding="utf-8"?>
<worksheet xmlns="http://schemas.openxmlformats.org/spreadsheetml/2006/main" xmlns:r="http://schemas.openxmlformats.org/officeDocument/2006/relationships">
  <sheetPr>
    <pageSetUpPr fitToPage="1"/>
  </sheetPr>
  <dimension ref="A1:C8"/>
  <sheetViews>
    <sheetView showGridLines="0" zoomScale="89" zoomScaleNormal="89" zoomScalePageLayoutView="89" workbookViewId="0" topLeftCell="A1">
      <selection activeCell="I10" sqref="I10"/>
    </sheetView>
  </sheetViews>
  <sheetFormatPr defaultColWidth="8.8515625" defaultRowHeight="15"/>
  <cols>
    <col min="1" max="1" width="61.7109375" style="0" bestFit="1" customWidth="1"/>
    <col min="2" max="2" width="45.421875" style="0" customWidth="1"/>
    <col min="3" max="3" width="19.140625" style="0" customWidth="1"/>
    <col min="4" max="4" width="11.140625" style="0" customWidth="1"/>
    <col min="5" max="5" width="13.00390625" style="0" customWidth="1"/>
    <col min="6" max="6" width="10.7109375" style="0" customWidth="1"/>
    <col min="7" max="7" width="12.28125" style="0" customWidth="1"/>
    <col min="8" max="8" width="10.421875" style="0" customWidth="1"/>
    <col min="9" max="9" width="13.421875" style="0" customWidth="1"/>
    <col min="10" max="10" width="11.140625" style="0" customWidth="1"/>
  </cols>
  <sheetData>
    <row r="1" ht="18.75">
      <c r="A1" s="66" t="s">
        <v>207</v>
      </c>
    </row>
    <row r="3" spans="1:3" ht="18.75">
      <c r="A3" s="67" t="s">
        <v>217</v>
      </c>
      <c r="B3" s="32"/>
      <c r="C3" s="32"/>
    </row>
    <row r="4" spans="1:3" ht="19.5" customHeight="1">
      <c r="A4" s="61" t="s">
        <v>22</v>
      </c>
      <c r="B4" s="61" t="s">
        <v>23</v>
      </c>
      <c r="C4" s="61" t="s">
        <v>38</v>
      </c>
    </row>
    <row r="5" spans="1:3" ht="24.75" customHeight="1">
      <c r="A5" s="117"/>
      <c r="B5" s="117"/>
      <c r="C5" s="87"/>
    </row>
    <row r="6" spans="1:3" ht="24.75" customHeight="1">
      <c r="A6" s="117"/>
      <c r="B6" s="117"/>
      <c r="C6" s="87"/>
    </row>
    <row r="7" spans="1:3" ht="29.25" customHeight="1">
      <c r="A7" s="120"/>
      <c r="B7" s="120"/>
      <c r="C7" s="85">
        <f>SUM(C5:C6)</f>
        <v>0</v>
      </c>
    </row>
    <row r="8" spans="1:3" ht="88.5" customHeight="1">
      <c r="A8" s="62" t="s">
        <v>225</v>
      </c>
      <c r="B8" s="162"/>
      <c r="C8" s="163"/>
    </row>
  </sheetData>
  <sheetProtection/>
  <mergeCells count="1">
    <mergeCell ref="B8:C8"/>
  </mergeCells>
  <printOptions/>
  <pageMargins left="0.7" right="0.7" top="0.75" bottom="0.75" header="0.3" footer="0.3"/>
  <pageSetup fitToHeight="1" fitToWidth="1" horizontalDpi="600" verticalDpi="600" orientation="portrait" paperSize="8" r:id="rId1"/>
</worksheet>
</file>

<file path=xl/worksheets/sheet7.xml><?xml version="1.0" encoding="utf-8"?>
<worksheet xmlns="http://schemas.openxmlformats.org/spreadsheetml/2006/main" xmlns:r="http://schemas.openxmlformats.org/officeDocument/2006/relationships">
  <sheetPr>
    <pageSetUpPr fitToPage="1"/>
  </sheetPr>
  <dimension ref="A1:E36"/>
  <sheetViews>
    <sheetView showGridLines="0" zoomScalePageLayoutView="0" workbookViewId="0" topLeftCell="A14">
      <selection activeCell="I38" sqref="I38"/>
    </sheetView>
  </sheetViews>
  <sheetFormatPr defaultColWidth="8.8515625" defaultRowHeight="15"/>
  <cols>
    <col min="1" max="1" width="31.7109375" style="0" customWidth="1"/>
    <col min="2" max="2" width="17.28125" style="0" customWidth="1"/>
    <col min="3" max="3" width="15.8515625" style="0" customWidth="1"/>
    <col min="4" max="4" width="20.140625" style="0" customWidth="1"/>
    <col min="5" max="5" width="15.7109375" style="0" customWidth="1"/>
    <col min="6" max="6" width="12.28125" style="0" customWidth="1"/>
    <col min="7" max="7" width="10.421875" style="0" customWidth="1"/>
    <col min="8" max="8" width="13.421875" style="0" customWidth="1"/>
    <col min="9" max="9" width="11.140625" style="0" customWidth="1"/>
  </cols>
  <sheetData>
    <row r="1" ht="18.75">
      <c r="A1" s="66" t="s">
        <v>208</v>
      </c>
    </row>
    <row r="3" spans="1:5" ht="18.75">
      <c r="A3" s="67" t="s">
        <v>218</v>
      </c>
      <c r="B3" s="23"/>
      <c r="C3" s="23"/>
      <c r="D3" s="23"/>
      <c r="E3" s="23"/>
    </row>
    <row r="4" spans="1:5" ht="30" customHeight="1">
      <c r="A4" s="170" t="s">
        <v>12</v>
      </c>
      <c r="B4" s="170" t="s">
        <v>210</v>
      </c>
      <c r="C4" s="170" t="s">
        <v>13</v>
      </c>
      <c r="D4" s="170"/>
      <c r="E4" s="170" t="s">
        <v>37</v>
      </c>
    </row>
    <row r="5" spans="1:5" ht="30" customHeight="1">
      <c r="A5" s="170"/>
      <c r="B5" s="170"/>
      <c r="C5" s="171" t="s">
        <v>230</v>
      </c>
      <c r="D5" s="171"/>
      <c r="E5" s="170"/>
    </row>
    <row r="6" spans="1:5" ht="19.5" customHeight="1">
      <c r="A6" s="63" t="s">
        <v>14</v>
      </c>
      <c r="B6" s="88"/>
      <c r="C6" s="164" t="s">
        <v>229</v>
      </c>
      <c r="D6" s="165"/>
      <c r="E6" s="89"/>
    </row>
    <row r="7" spans="1:5" ht="19.5" customHeight="1">
      <c r="A7" s="63" t="s">
        <v>15</v>
      </c>
      <c r="B7" s="88"/>
      <c r="C7" s="164" t="s">
        <v>229</v>
      </c>
      <c r="D7" s="165"/>
      <c r="E7" s="89"/>
    </row>
    <row r="8" spans="1:5" ht="19.5" customHeight="1">
      <c r="A8" s="63" t="s">
        <v>16</v>
      </c>
      <c r="B8" s="88"/>
      <c r="C8" s="164" t="s">
        <v>229</v>
      </c>
      <c r="D8" s="165"/>
      <c r="E8" s="89"/>
    </row>
    <row r="9" spans="1:5" ht="19.5" customHeight="1">
      <c r="A9" s="63" t="s">
        <v>17</v>
      </c>
      <c r="B9" s="88"/>
      <c r="C9" s="164" t="s">
        <v>229</v>
      </c>
      <c r="D9" s="165"/>
      <c r="E9" s="89"/>
    </row>
    <row r="10" spans="1:5" ht="19.5" customHeight="1">
      <c r="A10" s="63" t="s">
        <v>18</v>
      </c>
      <c r="B10" s="88"/>
      <c r="C10" s="164" t="s">
        <v>229</v>
      </c>
      <c r="D10" s="165"/>
      <c r="E10" s="89"/>
    </row>
    <row r="11" spans="1:5" ht="19.5" customHeight="1">
      <c r="A11" s="63" t="s">
        <v>19</v>
      </c>
      <c r="B11" s="88"/>
      <c r="C11" s="164" t="s">
        <v>229</v>
      </c>
      <c r="D11" s="165"/>
      <c r="E11" s="89"/>
    </row>
    <row r="12" spans="1:5" ht="19.5" customHeight="1">
      <c r="A12" s="63" t="s">
        <v>4</v>
      </c>
      <c r="B12" s="64">
        <f>SUM(B6:B11)</f>
        <v>0</v>
      </c>
      <c r="C12" s="166"/>
      <c r="D12" s="167"/>
      <c r="E12" s="64">
        <f>SUM(E6:E11)</f>
        <v>0</v>
      </c>
    </row>
    <row r="13" spans="1:5" ht="15.75">
      <c r="A13" s="23"/>
      <c r="B13" s="23"/>
      <c r="C13" s="23"/>
      <c r="D13" s="23"/>
      <c r="E13" s="23"/>
    </row>
    <row r="14" spans="1:5" ht="18.75">
      <c r="A14" s="67" t="s">
        <v>219</v>
      </c>
      <c r="B14" s="23"/>
      <c r="C14" s="23"/>
      <c r="D14" s="23"/>
      <c r="E14" s="23"/>
    </row>
    <row r="15" spans="1:5" ht="38.25" customHeight="1">
      <c r="A15" s="170" t="s">
        <v>72</v>
      </c>
      <c r="B15" s="170" t="s">
        <v>227</v>
      </c>
      <c r="C15" s="23"/>
      <c r="D15" s="23"/>
      <c r="E15" s="23"/>
    </row>
    <row r="16" spans="1:5" ht="15" customHeight="1">
      <c r="A16" s="170"/>
      <c r="B16" s="170" t="s">
        <v>73</v>
      </c>
      <c r="C16" s="23"/>
      <c r="D16" s="23"/>
      <c r="E16" s="23"/>
    </row>
    <row r="17" spans="1:5" ht="15.75">
      <c r="A17" s="65" t="s">
        <v>74</v>
      </c>
      <c r="B17" s="87"/>
      <c r="C17" s="23"/>
      <c r="D17" s="23"/>
      <c r="E17" s="23"/>
    </row>
    <row r="18" spans="1:5" ht="15.75">
      <c r="A18" s="65" t="s">
        <v>226</v>
      </c>
      <c r="B18" s="87"/>
      <c r="C18" s="23"/>
      <c r="D18" s="23"/>
      <c r="E18" s="23"/>
    </row>
    <row r="19" spans="1:5" ht="15.75">
      <c r="A19" s="65" t="s">
        <v>31</v>
      </c>
      <c r="B19" s="87"/>
      <c r="C19" s="23"/>
      <c r="D19" s="23"/>
      <c r="E19" s="23"/>
    </row>
    <row r="20" spans="1:5" ht="15.75">
      <c r="A20" s="65" t="s">
        <v>33</v>
      </c>
      <c r="B20" s="87"/>
      <c r="C20" s="23"/>
      <c r="D20" s="23"/>
      <c r="E20" s="23"/>
    </row>
    <row r="21" spans="1:5" ht="18" customHeight="1">
      <c r="A21" s="65" t="s">
        <v>75</v>
      </c>
      <c r="B21" s="87"/>
      <c r="C21" s="23"/>
      <c r="D21" s="23"/>
      <c r="E21" s="23"/>
    </row>
    <row r="22" spans="1:5" ht="15.75">
      <c r="A22" s="65" t="s">
        <v>76</v>
      </c>
      <c r="B22" s="87"/>
      <c r="C22" s="23"/>
      <c r="D22" s="23"/>
      <c r="E22" s="23"/>
    </row>
    <row r="23" spans="1:5" ht="15.75">
      <c r="A23" s="65" t="s">
        <v>77</v>
      </c>
      <c r="B23" s="87"/>
      <c r="C23" s="23"/>
      <c r="D23" s="23"/>
      <c r="E23" s="23"/>
    </row>
    <row r="24" spans="1:5" ht="15.75">
      <c r="A24" s="65" t="s">
        <v>78</v>
      </c>
      <c r="B24" s="87"/>
      <c r="C24" s="23"/>
      <c r="D24" s="23"/>
      <c r="E24" s="23"/>
    </row>
    <row r="25" spans="1:5" ht="15.75">
      <c r="A25" s="65" t="s">
        <v>311</v>
      </c>
      <c r="B25" s="87"/>
      <c r="C25" s="23"/>
      <c r="D25" s="23"/>
      <c r="E25" s="23"/>
    </row>
    <row r="26" spans="1:5" ht="15.75">
      <c r="A26" s="90" t="s">
        <v>53</v>
      </c>
      <c r="B26" s="104">
        <f>SUM(B17:B25)</f>
        <v>0</v>
      </c>
      <c r="C26" s="23"/>
      <c r="D26" s="23"/>
      <c r="E26" s="23"/>
    </row>
    <row r="29" spans="1:5" ht="15">
      <c r="A29" s="168" t="s">
        <v>220</v>
      </c>
      <c r="B29" s="169"/>
      <c r="C29" s="169"/>
      <c r="D29" s="169"/>
      <c r="E29" s="169"/>
    </row>
    <row r="30" spans="1:5" ht="15">
      <c r="A30" s="169"/>
      <c r="B30" s="169"/>
      <c r="C30" s="169"/>
      <c r="D30" s="169"/>
      <c r="E30" s="169"/>
    </row>
    <row r="31" spans="1:5" ht="15">
      <c r="A31" s="169"/>
      <c r="B31" s="169"/>
      <c r="C31" s="169"/>
      <c r="D31" s="169"/>
      <c r="E31" s="169"/>
    </row>
    <row r="32" spans="1:5" ht="15">
      <c r="A32" s="169"/>
      <c r="B32" s="169"/>
      <c r="C32" s="169"/>
      <c r="D32" s="169"/>
      <c r="E32" s="169"/>
    </row>
    <row r="33" spans="1:5" ht="15">
      <c r="A33" s="169"/>
      <c r="B33" s="169"/>
      <c r="C33" s="169"/>
      <c r="D33" s="169"/>
      <c r="E33" s="169"/>
    </row>
    <row r="34" spans="1:5" ht="15">
      <c r="A34" s="169"/>
      <c r="B34" s="169"/>
      <c r="C34" s="169"/>
      <c r="D34" s="169"/>
      <c r="E34" s="169"/>
    </row>
    <row r="35" spans="1:5" ht="15">
      <c r="A35" s="169"/>
      <c r="B35" s="169"/>
      <c r="C35" s="169"/>
      <c r="D35" s="169"/>
      <c r="E35" s="169"/>
    </row>
    <row r="36" spans="1:5" ht="15">
      <c r="A36" s="169"/>
      <c r="B36" s="169"/>
      <c r="C36" s="169"/>
      <c r="D36" s="169"/>
      <c r="E36" s="169"/>
    </row>
  </sheetData>
  <sheetProtection sheet="1" objects="1" scenarios="1"/>
  <mergeCells count="15">
    <mergeCell ref="C5:D5"/>
    <mergeCell ref="C6:D6"/>
    <mergeCell ref="C7:D7"/>
    <mergeCell ref="C8:D8"/>
    <mergeCell ref="C9:D9"/>
    <mergeCell ref="C10:D10"/>
    <mergeCell ref="C11:D11"/>
    <mergeCell ref="C12:D12"/>
    <mergeCell ref="A29:E36"/>
    <mergeCell ref="E4:E5"/>
    <mergeCell ref="C4:D4"/>
    <mergeCell ref="A15:A16"/>
    <mergeCell ref="B15:B16"/>
    <mergeCell ref="A4:A5"/>
    <mergeCell ref="B4:B5"/>
  </mergeCells>
  <printOptions/>
  <pageMargins left="0.7" right="0.7" top="0.75" bottom="0.75" header="0.3" footer="0.3"/>
  <pageSetup fitToHeight="1" fitToWidth="1" horizontalDpi="600" verticalDpi="600" orientation="portrait" paperSize="8" r:id="rId1"/>
</worksheet>
</file>

<file path=xl/worksheets/sheet8.xml><?xml version="1.0" encoding="utf-8"?>
<worksheet xmlns="http://schemas.openxmlformats.org/spreadsheetml/2006/main" xmlns:r="http://schemas.openxmlformats.org/officeDocument/2006/relationships">
  <sheetPr>
    <pageSetUpPr fitToPage="1"/>
  </sheetPr>
  <dimension ref="A1:D12"/>
  <sheetViews>
    <sheetView zoomScale="124" zoomScaleNormal="124" zoomScalePageLayoutView="124" workbookViewId="0" topLeftCell="A1">
      <selection activeCell="H21" sqref="H21"/>
    </sheetView>
  </sheetViews>
  <sheetFormatPr defaultColWidth="8.8515625" defaultRowHeight="15"/>
  <cols>
    <col min="1" max="1" width="51.7109375" style="0" customWidth="1"/>
    <col min="2" max="2" width="19.7109375" style="0" bestFit="1" customWidth="1"/>
    <col min="3" max="3" width="10.8515625" style="0" customWidth="1"/>
    <col min="4" max="4" width="2.8515625" style="0" customWidth="1"/>
  </cols>
  <sheetData>
    <row r="1" spans="1:2" ht="15.75">
      <c r="A1" s="68" t="s">
        <v>228</v>
      </c>
      <c r="B1" s="37" t="s">
        <v>314</v>
      </c>
    </row>
    <row r="2" spans="1:3" ht="43.5" customHeight="1">
      <c r="A2" s="17" t="s">
        <v>5</v>
      </c>
      <c r="B2" s="99">
        <f>Sommario!B7</f>
      </c>
      <c r="C2" s="17" t="s">
        <v>6</v>
      </c>
    </row>
    <row r="3" spans="1:4" ht="30.75" customHeight="1">
      <c r="A3" s="26" t="s">
        <v>199</v>
      </c>
      <c r="B3" s="105">
        <f>'Tab 1'!C26</f>
        <v>0</v>
      </c>
      <c r="C3" s="106">
        <f>_xlfn.IFERROR(B3/$B$2,"")</f>
      </c>
      <c r="D3" s="172" t="s">
        <v>355</v>
      </c>
    </row>
    <row r="4" spans="1:4" ht="29.25" customHeight="1">
      <c r="A4" s="26" t="s">
        <v>200</v>
      </c>
      <c r="B4" s="105">
        <f>'Tab 2'!G14</f>
        <v>0</v>
      </c>
      <c r="C4" s="106">
        <f>_xlfn.IFERROR(B4/$B$8,"")</f>
      </c>
      <c r="D4" s="172"/>
    </row>
    <row r="5" spans="1:4" ht="27.75" customHeight="1">
      <c r="A5" s="26" t="s">
        <v>201</v>
      </c>
      <c r="B5" s="105">
        <f>'Tab 3'!F17</f>
        <v>0</v>
      </c>
      <c r="C5" s="106">
        <f>_xlfn.IFERROR(B5/$B$8,"")</f>
      </c>
      <c r="D5" s="172"/>
    </row>
    <row r="6" spans="1:4" ht="22.5" customHeight="1">
      <c r="A6" s="26" t="s">
        <v>202</v>
      </c>
      <c r="B6" s="105">
        <f>'Tab 4'!C7</f>
        <v>0</v>
      </c>
      <c r="C6" s="106">
        <f>_xlfn.IFERROR(B6/$B$8,"")</f>
      </c>
      <c r="D6" s="172"/>
    </row>
    <row r="7" spans="1:4" ht="26.25" customHeight="1">
      <c r="A7" s="26" t="s">
        <v>203</v>
      </c>
      <c r="B7" s="31">
        <f>'Tab 5'!B26</f>
        <v>0</v>
      </c>
      <c r="C7" s="106">
        <f>_xlfn.IFERROR(B7/$B$8,"")</f>
      </c>
      <c r="D7" s="172"/>
    </row>
    <row r="8" spans="1:4" ht="27.75" customHeight="1">
      <c r="A8" s="27" t="s">
        <v>315</v>
      </c>
      <c r="B8" s="28">
        <f>SUM(B3:B7)</f>
        <v>0</v>
      </c>
      <c r="C8" s="29">
        <f>SUM(C3:C7)</f>
        <v>0</v>
      </c>
      <c r="D8" s="139"/>
    </row>
    <row r="9" ht="15">
      <c r="D9" s="139"/>
    </row>
    <row r="10" spans="1:4" ht="15.75">
      <c r="A10" s="100" t="s">
        <v>316</v>
      </c>
      <c r="B10" s="101">
        <f>_xlfn.IFERROR(B2-B8,"")</f>
      </c>
      <c r="C10" s="102">
        <f>100%-C8</f>
        <v>1</v>
      </c>
      <c r="D10" s="139"/>
    </row>
    <row r="12" ht="15">
      <c r="A12" s="2"/>
    </row>
  </sheetData>
  <sheetProtection/>
  <mergeCells count="1">
    <mergeCell ref="D3:D7"/>
  </mergeCells>
  <printOptions/>
  <pageMargins left="0.7" right="0.7" top="0.75" bottom="0.75" header="0.3" footer="0.3"/>
  <pageSetup fitToHeight="1" fitToWidth="1" horizontalDpi="600" verticalDpi="600" orientation="landscape" paperSize="8" r:id="rId1"/>
</worksheet>
</file>

<file path=xl/worksheets/sheet9.xml><?xml version="1.0" encoding="utf-8"?>
<worksheet xmlns="http://schemas.openxmlformats.org/spreadsheetml/2006/main" xmlns:r="http://schemas.openxmlformats.org/officeDocument/2006/relationships">
  <dimension ref="A1:D58"/>
  <sheetViews>
    <sheetView zoomScalePageLayoutView="0" workbookViewId="0" topLeftCell="A19">
      <selection activeCell="S29" sqref="S29"/>
    </sheetView>
  </sheetViews>
  <sheetFormatPr defaultColWidth="9.140625" defaultRowHeight="15"/>
  <cols>
    <col min="1" max="1" width="10.28125" style="0" bestFit="1" customWidth="1"/>
    <col min="2" max="2" width="34.421875" style="0" bestFit="1" customWidth="1"/>
    <col min="3" max="3" width="34.421875" style="0" customWidth="1"/>
    <col min="4" max="4" width="12.57421875" style="0" bestFit="1" customWidth="1"/>
  </cols>
  <sheetData>
    <row r="1" spans="1:4" ht="15">
      <c r="A1" s="71" t="s">
        <v>243</v>
      </c>
      <c r="B1" s="71" t="s">
        <v>244</v>
      </c>
      <c r="C1" s="71" t="s">
        <v>300</v>
      </c>
      <c r="D1" s="71" t="s">
        <v>4</v>
      </c>
    </row>
    <row r="2" spans="1:4" ht="15">
      <c r="A2" t="s">
        <v>139</v>
      </c>
      <c r="B2" t="s">
        <v>245</v>
      </c>
      <c r="C2" t="s">
        <v>83</v>
      </c>
      <c r="D2" s="72">
        <v>137286</v>
      </c>
    </row>
    <row r="3" spans="1:4" ht="15">
      <c r="A3" t="s">
        <v>140</v>
      </c>
      <c r="B3" t="s">
        <v>246</v>
      </c>
      <c r="C3" t="s">
        <v>84</v>
      </c>
      <c r="D3" s="72">
        <v>15699</v>
      </c>
    </row>
    <row r="4" spans="1:4" ht="15">
      <c r="A4" t="s">
        <v>141</v>
      </c>
      <c r="B4" t="s">
        <v>247</v>
      </c>
      <c r="C4" t="s">
        <v>85</v>
      </c>
      <c r="D4" s="72">
        <v>78354</v>
      </c>
    </row>
    <row r="5" spans="1:4" ht="15">
      <c r="A5" t="s">
        <v>142</v>
      </c>
      <c r="B5" t="s">
        <v>248</v>
      </c>
      <c r="C5" t="s">
        <v>86</v>
      </c>
      <c r="D5" s="72">
        <v>20682</v>
      </c>
    </row>
    <row r="6" spans="1:4" ht="15">
      <c r="A6" t="s">
        <v>143</v>
      </c>
      <c r="B6" t="s">
        <v>249</v>
      </c>
      <c r="C6" t="s">
        <v>87</v>
      </c>
      <c r="D6" s="72">
        <v>55660</v>
      </c>
    </row>
    <row r="7" spans="1:4" ht="15">
      <c r="A7" t="s">
        <v>144</v>
      </c>
      <c r="B7" t="s">
        <v>250</v>
      </c>
      <c r="C7" t="s">
        <v>88</v>
      </c>
      <c r="D7" s="72">
        <v>30219</v>
      </c>
    </row>
    <row r="8" spans="1:4" ht="15">
      <c r="A8" t="s">
        <v>145</v>
      </c>
      <c r="B8" t="s">
        <v>251</v>
      </c>
      <c r="C8" t="s">
        <v>89</v>
      </c>
      <c r="D8" s="72">
        <v>68067</v>
      </c>
    </row>
    <row r="9" spans="1:4" ht="15">
      <c r="A9" t="s">
        <v>146</v>
      </c>
      <c r="B9" t="s">
        <v>252</v>
      </c>
      <c r="C9" t="s">
        <v>90</v>
      </c>
      <c r="D9" s="72">
        <v>85714</v>
      </c>
    </row>
    <row r="10" spans="1:4" ht="15">
      <c r="A10" t="s">
        <v>147</v>
      </c>
      <c r="B10" t="s">
        <v>253</v>
      </c>
      <c r="C10" t="s">
        <v>91</v>
      </c>
      <c r="D10" s="72">
        <v>111247</v>
      </c>
    </row>
    <row r="11" spans="1:4" ht="15">
      <c r="A11" t="s">
        <v>148</v>
      </c>
      <c r="B11" t="s">
        <v>254</v>
      </c>
      <c r="C11" t="s">
        <v>92</v>
      </c>
      <c r="D11" s="72">
        <v>19136</v>
      </c>
    </row>
    <row r="12" spans="1:4" ht="15">
      <c r="A12" t="s">
        <v>149</v>
      </c>
      <c r="B12" t="s">
        <v>255</v>
      </c>
      <c r="C12" t="s">
        <v>93</v>
      </c>
      <c r="D12" s="72">
        <v>32602</v>
      </c>
    </row>
    <row r="13" spans="1:4" ht="15">
      <c r="A13" t="s">
        <v>150</v>
      </c>
      <c r="B13" t="s">
        <v>256</v>
      </c>
      <c r="C13" t="s">
        <v>94</v>
      </c>
      <c r="D13" s="72">
        <v>64299</v>
      </c>
    </row>
    <row r="14" spans="1:4" ht="15">
      <c r="A14" t="s">
        <v>151</v>
      </c>
      <c r="B14" t="s">
        <v>257</v>
      </c>
      <c r="C14" t="s">
        <v>95</v>
      </c>
      <c r="D14" s="72">
        <v>74567</v>
      </c>
    </row>
    <row r="15" spans="1:4" ht="15">
      <c r="A15" t="s">
        <v>152</v>
      </c>
      <c r="B15" t="s">
        <v>258</v>
      </c>
      <c r="C15" t="s">
        <v>96</v>
      </c>
      <c r="D15" s="72">
        <v>135427</v>
      </c>
    </row>
    <row r="16" spans="1:4" ht="15">
      <c r="A16" t="s">
        <v>153</v>
      </c>
      <c r="B16" t="s">
        <v>259</v>
      </c>
      <c r="C16" t="s">
        <v>97</v>
      </c>
      <c r="D16" s="72">
        <v>35762</v>
      </c>
    </row>
    <row r="17" spans="1:4" ht="15">
      <c r="A17" t="s">
        <v>154</v>
      </c>
      <c r="B17" t="s">
        <v>260</v>
      </c>
      <c r="C17" t="s">
        <v>98</v>
      </c>
      <c r="D17" s="72">
        <v>359860</v>
      </c>
    </row>
    <row r="18" spans="1:4" ht="15">
      <c r="A18" t="s">
        <v>155</v>
      </c>
      <c r="B18" t="s">
        <v>261</v>
      </c>
      <c r="C18" t="s">
        <v>99</v>
      </c>
      <c r="D18" s="72">
        <v>83393</v>
      </c>
    </row>
    <row r="19" spans="1:4" ht="15">
      <c r="A19" t="s">
        <v>156</v>
      </c>
      <c r="B19" t="s">
        <v>262</v>
      </c>
      <c r="C19" t="s">
        <v>100</v>
      </c>
      <c r="D19" s="72">
        <v>77343</v>
      </c>
    </row>
    <row r="20" spans="1:4" ht="15">
      <c r="A20" t="s">
        <v>157</v>
      </c>
      <c r="B20" t="s">
        <v>263</v>
      </c>
      <c r="C20" t="s">
        <v>101</v>
      </c>
      <c r="D20" s="72">
        <v>185380</v>
      </c>
    </row>
    <row r="21" spans="1:4" ht="15">
      <c r="A21" t="s">
        <v>158</v>
      </c>
      <c r="B21" t="s">
        <v>264</v>
      </c>
      <c r="C21" t="s">
        <v>102</v>
      </c>
      <c r="D21" s="72">
        <v>55883</v>
      </c>
    </row>
    <row r="22" spans="1:4" ht="15">
      <c r="A22" t="s">
        <v>159</v>
      </c>
      <c r="B22" t="s">
        <v>265</v>
      </c>
      <c r="C22" t="s">
        <v>103</v>
      </c>
      <c r="D22" s="72">
        <v>34337</v>
      </c>
    </row>
    <row r="23" spans="1:4" ht="15">
      <c r="A23" t="s">
        <v>160</v>
      </c>
      <c r="B23" t="s">
        <v>266</v>
      </c>
      <c r="C23" t="s">
        <v>104</v>
      </c>
      <c r="D23" s="72">
        <v>50418</v>
      </c>
    </row>
    <row r="24" spans="1:4" ht="15">
      <c r="A24" t="s">
        <v>161</v>
      </c>
      <c r="B24" t="s">
        <v>267</v>
      </c>
      <c r="C24" t="s">
        <v>105</v>
      </c>
      <c r="D24" s="72">
        <v>29869</v>
      </c>
    </row>
    <row r="25" spans="1:4" ht="15">
      <c r="A25" t="s">
        <v>162</v>
      </c>
      <c r="B25" t="s">
        <v>268</v>
      </c>
      <c r="C25" t="s">
        <v>106</v>
      </c>
      <c r="D25" s="72">
        <v>42941</v>
      </c>
    </row>
    <row r="26" spans="1:4" ht="15">
      <c r="A26" t="s">
        <v>163</v>
      </c>
      <c r="B26" t="s">
        <v>269</v>
      </c>
      <c r="C26" t="s">
        <v>107</v>
      </c>
      <c r="D26" s="72">
        <v>15100</v>
      </c>
    </row>
    <row r="27" spans="1:4" ht="15">
      <c r="A27" t="s">
        <v>164</v>
      </c>
      <c r="B27" t="s">
        <v>270</v>
      </c>
      <c r="C27" t="s">
        <v>108</v>
      </c>
      <c r="D27" s="72">
        <v>256977</v>
      </c>
    </row>
    <row r="28" spans="1:4" ht="15">
      <c r="A28" t="s">
        <v>165</v>
      </c>
      <c r="B28" t="s">
        <v>271</v>
      </c>
      <c r="C28" t="s">
        <v>109</v>
      </c>
      <c r="D28" s="72">
        <v>72425</v>
      </c>
    </row>
    <row r="29" spans="1:4" ht="15">
      <c r="A29" t="s">
        <v>166</v>
      </c>
      <c r="B29" t="s">
        <v>272</v>
      </c>
      <c r="C29" t="s">
        <v>110</v>
      </c>
      <c r="D29" s="72">
        <v>67293</v>
      </c>
    </row>
    <row r="30" spans="1:4" ht="15">
      <c r="A30" t="s">
        <v>167</v>
      </c>
      <c r="B30" t="s">
        <v>273</v>
      </c>
      <c r="C30" t="s">
        <v>111</v>
      </c>
      <c r="D30" s="72">
        <v>15139</v>
      </c>
    </row>
    <row r="31" spans="1:4" ht="15">
      <c r="A31" t="s">
        <v>168</v>
      </c>
      <c r="B31" t="s">
        <v>274</v>
      </c>
      <c r="C31" t="s">
        <v>112</v>
      </c>
      <c r="D31" s="72">
        <v>45335</v>
      </c>
    </row>
    <row r="32" spans="1:4" ht="15">
      <c r="A32" t="s">
        <v>169</v>
      </c>
      <c r="B32" t="s">
        <v>275</v>
      </c>
      <c r="C32" t="s">
        <v>113</v>
      </c>
      <c r="D32" s="72">
        <v>68343</v>
      </c>
    </row>
    <row r="33" spans="1:4" ht="15">
      <c r="A33" t="s">
        <v>170</v>
      </c>
      <c r="B33" t="s">
        <v>276</v>
      </c>
      <c r="C33" t="s">
        <v>114</v>
      </c>
      <c r="D33" s="72">
        <v>55355</v>
      </c>
    </row>
    <row r="34" spans="1:4" ht="15">
      <c r="A34" t="s">
        <v>171</v>
      </c>
      <c r="B34" t="s">
        <v>277</v>
      </c>
      <c r="C34" t="s">
        <v>115</v>
      </c>
      <c r="D34" s="72">
        <v>43338</v>
      </c>
    </row>
    <row r="35" spans="1:4" ht="15">
      <c r="A35" t="s">
        <v>172</v>
      </c>
      <c r="B35" t="s">
        <v>278</v>
      </c>
      <c r="C35" t="s">
        <v>116</v>
      </c>
      <c r="D35" s="72">
        <v>87200</v>
      </c>
    </row>
    <row r="36" spans="1:4" ht="15">
      <c r="A36" t="s">
        <v>173</v>
      </c>
      <c r="B36" t="s">
        <v>279</v>
      </c>
      <c r="C36" t="s">
        <v>117</v>
      </c>
      <c r="D36" s="72">
        <v>23017</v>
      </c>
    </row>
    <row r="37" spans="1:4" ht="15">
      <c r="A37" t="s">
        <v>174</v>
      </c>
      <c r="B37" t="s">
        <v>280</v>
      </c>
      <c r="C37" t="s">
        <v>118</v>
      </c>
      <c r="D37" s="72">
        <v>54266</v>
      </c>
    </row>
    <row r="38" spans="1:4" ht="15">
      <c r="A38" t="s">
        <v>175</v>
      </c>
      <c r="B38" t="s">
        <v>281</v>
      </c>
      <c r="C38" t="s">
        <v>119</v>
      </c>
      <c r="D38" s="72">
        <v>59118</v>
      </c>
    </row>
    <row r="39" spans="1:4" ht="15">
      <c r="A39" t="s">
        <v>176</v>
      </c>
      <c r="B39" t="s">
        <v>282</v>
      </c>
      <c r="C39" t="s">
        <v>120</v>
      </c>
      <c r="D39" s="72">
        <v>26070</v>
      </c>
    </row>
    <row r="40" spans="1:4" ht="15">
      <c r="A40" t="s">
        <v>177</v>
      </c>
      <c r="B40" t="s">
        <v>283</v>
      </c>
      <c r="C40" t="s">
        <v>121</v>
      </c>
      <c r="D40" s="72">
        <v>97172</v>
      </c>
    </row>
    <row r="41" spans="1:4" ht="15">
      <c r="A41" t="s">
        <v>178</v>
      </c>
      <c r="B41" t="s">
        <v>284</v>
      </c>
      <c r="C41" t="s">
        <v>122</v>
      </c>
      <c r="D41" s="72">
        <v>22680</v>
      </c>
    </row>
    <row r="42" spans="1:4" ht="15">
      <c r="A42" t="s">
        <v>179</v>
      </c>
      <c r="B42" t="s">
        <v>285</v>
      </c>
      <c r="C42" t="s">
        <v>123</v>
      </c>
      <c r="D42" s="72">
        <v>71033</v>
      </c>
    </row>
    <row r="43" spans="1:4" ht="15">
      <c r="A43" t="s">
        <v>180</v>
      </c>
      <c r="B43" t="s">
        <v>286</v>
      </c>
      <c r="C43" t="s">
        <v>124</v>
      </c>
      <c r="D43" s="72">
        <v>723568</v>
      </c>
    </row>
    <row r="44" spans="1:4" ht="15">
      <c r="A44" t="s">
        <v>181</v>
      </c>
      <c r="B44" t="s">
        <v>287</v>
      </c>
      <c r="C44" t="s">
        <v>125</v>
      </c>
      <c r="D44" s="72">
        <v>103908</v>
      </c>
    </row>
    <row r="45" spans="1:4" ht="15">
      <c r="A45" t="s">
        <v>182</v>
      </c>
      <c r="B45" t="s">
        <v>288</v>
      </c>
      <c r="C45" t="s">
        <v>126</v>
      </c>
      <c r="D45" s="72">
        <v>97739</v>
      </c>
    </row>
    <row r="46" spans="1:4" ht="15">
      <c r="A46" t="s">
        <v>183</v>
      </c>
      <c r="B46" t="s">
        <v>289</v>
      </c>
      <c r="C46" t="s">
        <v>127</v>
      </c>
      <c r="D46" s="72">
        <v>115489</v>
      </c>
    </row>
    <row r="47" spans="1:4" ht="15">
      <c r="A47" t="s">
        <v>184</v>
      </c>
      <c r="B47" t="s">
        <v>290</v>
      </c>
      <c r="C47" t="s">
        <v>128</v>
      </c>
      <c r="D47" s="72">
        <v>100729</v>
      </c>
    </row>
    <row r="48" spans="1:4" ht="15">
      <c r="A48" t="s">
        <v>185</v>
      </c>
      <c r="B48" t="s">
        <v>291</v>
      </c>
      <c r="C48" t="s">
        <v>129</v>
      </c>
      <c r="D48" s="72">
        <v>47829</v>
      </c>
    </row>
    <row r="49" spans="1:4" ht="15">
      <c r="A49" t="s">
        <v>186</v>
      </c>
      <c r="B49" t="s">
        <v>292</v>
      </c>
      <c r="C49" t="s">
        <v>130</v>
      </c>
      <c r="D49" s="72">
        <v>184748</v>
      </c>
    </row>
    <row r="50" spans="1:4" ht="15">
      <c r="A50" t="s">
        <v>187</v>
      </c>
      <c r="B50" t="s">
        <v>293</v>
      </c>
      <c r="C50" t="s">
        <v>131</v>
      </c>
      <c r="D50" s="72">
        <v>50432</v>
      </c>
    </row>
    <row r="51" spans="1:4" ht="15">
      <c r="A51" t="s">
        <v>188</v>
      </c>
      <c r="B51" t="s">
        <v>294</v>
      </c>
      <c r="C51" t="s">
        <v>132</v>
      </c>
      <c r="D51" s="72">
        <v>129440</v>
      </c>
    </row>
    <row r="52" spans="1:4" ht="15">
      <c r="A52" t="s">
        <v>189</v>
      </c>
      <c r="B52" t="s">
        <v>295</v>
      </c>
      <c r="C52" t="s">
        <v>133</v>
      </c>
      <c r="D52" s="72">
        <v>7352</v>
      </c>
    </row>
    <row r="53" spans="1:4" ht="15">
      <c r="A53" t="s">
        <v>190</v>
      </c>
      <c r="B53" t="s">
        <v>296</v>
      </c>
      <c r="C53" t="s">
        <v>134</v>
      </c>
      <c r="D53" s="72">
        <v>87712</v>
      </c>
    </row>
    <row r="54" spans="1:4" ht="15">
      <c r="A54" t="s">
        <v>191</v>
      </c>
      <c r="B54" t="s">
        <v>297</v>
      </c>
      <c r="C54" t="s">
        <v>135</v>
      </c>
      <c r="D54" s="72">
        <v>65562</v>
      </c>
    </row>
    <row r="55" spans="1:4" ht="15">
      <c r="A55" t="s">
        <v>192</v>
      </c>
      <c r="B55" t="s">
        <v>298</v>
      </c>
      <c r="C55" t="s">
        <v>136</v>
      </c>
      <c r="D55" s="72">
        <v>58196</v>
      </c>
    </row>
    <row r="56" spans="1:4" ht="15">
      <c r="A56" t="s">
        <v>193</v>
      </c>
      <c r="B56" t="s">
        <v>299</v>
      </c>
      <c r="C56" t="s">
        <v>137</v>
      </c>
      <c r="D56" s="72">
        <v>65306</v>
      </c>
    </row>
    <row r="58" ht="15">
      <c r="D58" s="72">
        <f>SUM(D2:D56)</f>
        <v>4802016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utente</dc:creator>
  <cp:keywords/>
  <dc:description/>
  <cp:lastModifiedBy>IACOBACI</cp:lastModifiedBy>
  <cp:lastPrinted>2023-06-01T10:52:47Z</cp:lastPrinted>
  <dcterms:created xsi:type="dcterms:W3CDTF">2021-08-03T08:10:06Z</dcterms:created>
  <dcterms:modified xsi:type="dcterms:W3CDTF">2023-12-18T16:27:02Z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c207c75ec48f45bbbd763d1c219ec8d5</vt:lpwstr>
  </property>
  <property fmtid="{D5CDD505-2E9C-101B-9397-08002B2CF9AE}" pid="3" name="ContentTypeId">
    <vt:lpwstr>0x01010058BF3D285C0AFC4AAE078062DAAE9475</vt:lpwstr>
  </property>
</Properties>
</file>